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9552"/>
  </bookViews>
  <sheets>
    <sheet name="7er-Gr 3GwS" sheetId="1" r:id="rId1"/>
  </sheets>
  <externalReferences>
    <externalReference r:id="rId2"/>
    <externalReference r:id="rId3"/>
  </externalReferences>
  <definedNames>
    <definedName name="Daten" localSheetId="0">[1]Eingabe!$A$4:$E$30</definedName>
    <definedName name="Daten">[2]Eingabe!$A$4:$E$30</definedName>
    <definedName name="Daten___0">[2]Eingabe!$A$4:$E$30</definedName>
    <definedName name="Daten___5">[1]Eingabe!$A$4:$E$30</definedName>
    <definedName name="Daten___6">[1]Eingabe!$A$4:$E$30</definedName>
    <definedName name="Daten___8">[1]Eingabe!$A$4:$E$30</definedName>
  </definedNames>
  <calcPr calcId="145621"/>
</workbook>
</file>

<file path=xl/calcChain.xml><?xml version="1.0" encoding="utf-8"?>
<calcChain xmlns="http://schemas.openxmlformats.org/spreadsheetml/2006/main">
  <c r="L6" i="1" l="1"/>
  <c r="O6" i="1"/>
  <c r="R6" i="1"/>
  <c r="U6" i="1"/>
  <c r="X6" i="1"/>
  <c r="AA6" i="1"/>
  <c r="AD6" i="1"/>
  <c r="AR8" i="1"/>
  <c r="AX8" i="1"/>
  <c r="AZ8" i="1"/>
  <c r="BF8" i="1"/>
  <c r="BH8" i="1"/>
  <c r="BN8" i="1"/>
  <c r="D9" i="1"/>
  <c r="K9" i="1"/>
  <c r="AG9" i="1"/>
  <c r="AI9" i="1"/>
  <c r="AR9" i="1"/>
  <c r="AX9" i="1"/>
  <c r="AZ9" i="1"/>
  <c r="BF9" i="1"/>
  <c r="BH9" i="1"/>
  <c r="BN9" i="1"/>
  <c r="D10" i="1"/>
  <c r="K10" i="1"/>
  <c r="AG10" i="1"/>
  <c r="AI10" i="1"/>
  <c r="D11" i="1"/>
  <c r="K11" i="1"/>
  <c r="AG11" i="1"/>
  <c r="AI11" i="1"/>
  <c r="AR11" i="1"/>
  <c r="AX11" i="1"/>
  <c r="U11" i="1" s="1"/>
  <c r="AZ11" i="1"/>
  <c r="BF11" i="1"/>
  <c r="BH11" i="1"/>
  <c r="BN11" i="1"/>
  <c r="W9" i="1" s="1"/>
  <c r="D12" i="1"/>
  <c r="K12" i="1"/>
  <c r="AG12" i="1"/>
  <c r="AI12" i="1"/>
  <c r="AR12" i="1"/>
  <c r="AX12" i="1"/>
  <c r="AZ12" i="1"/>
  <c r="BF12" i="1"/>
  <c r="BH12" i="1"/>
  <c r="BN12" i="1"/>
  <c r="D13" i="1"/>
  <c r="K13" i="1"/>
  <c r="AG13" i="1"/>
  <c r="AI13" i="1"/>
  <c r="D14" i="1"/>
  <c r="K14" i="1"/>
  <c r="AG14" i="1"/>
  <c r="AI14" i="1"/>
  <c r="AR14" i="1"/>
  <c r="AX14" i="1"/>
  <c r="X14" i="1" s="1"/>
  <c r="AZ14" i="1"/>
  <c r="BF14" i="1"/>
  <c r="BH14" i="1"/>
  <c r="BN14" i="1"/>
  <c r="AA11" i="1" s="1"/>
  <c r="D15" i="1"/>
  <c r="K15" i="1"/>
  <c r="AG15" i="1"/>
  <c r="AI15" i="1"/>
  <c r="AR15" i="1"/>
  <c r="AX15" i="1"/>
  <c r="AZ15" i="1"/>
  <c r="BF15" i="1"/>
  <c r="BH15" i="1"/>
  <c r="BN15" i="1"/>
  <c r="AR17" i="1"/>
  <c r="AX17" i="1"/>
  <c r="AZ17" i="1"/>
  <c r="BF17" i="1"/>
  <c r="BH17" i="1"/>
  <c r="BN17" i="1"/>
  <c r="AF13" i="1" s="1"/>
  <c r="AR18" i="1"/>
  <c r="AX18" i="1"/>
  <c r="AZ18" i="1"/>
  <c r="BF18" i="1"/>
  <c r="BH18" i="1"/>
  <c r="BN18" i="1"/>
  <c r="AR20" i="1"/>
  <c r="AX20" i="1"/>
  <c r="O11" i="1" s="1"/>
  <c r="AZ20" i="1"/>
  <c r="BF20" i="1"/>
  <c r="BH20" i="1"/>
  <c r="BN20" i="1"/>
  <c r="AR21" i="1"/>
  <c r="AX21" i="1"/>
  <c r="AZ21" i="1"/>
  <c r="BF21" i="1"/>
  <c r="BH21" i="1"/>
  <c r="BN21" i="1"/>
  <c r="AR23" i="1"/>
  <c r="AX23" i="1"/>
  <c r="AZ23" i="1"/>
  <c r="BF23" i="1"/>
  <c r="BH23" i="1"/>
  <c r="BN23" i="1"/>
  <c r="AC15" i="1" s="1"/>
  <c r="AR24" i="1"/>
  <c r="AX24" i="1"/>
  <c r="AZ24" i="1"/>
  <c r="BF24" i="1"/>
  <c r="BH24" i="1"/>
  <c r="BN24" i="1"/>
  <c r="AR26" i="1"/>
  <c r="AX26" i="1"/>
  <c r="AZ26" i="1"/>
  <c r="BF26" i="1"/>
  <c r="BH26" i="1"/>
  <c r="BN26" i="1"/>
  <c r="AR27" i="1"/>
  <c r="AX27" i="1"/>
  <c r="AZ27" i="1"/>
  <c r="BF27" i="1"/>
  <c r="BH27" i="1"/>
  <c r="BN27" i="1"/>
  <c r="R13" i="1" l="1"/>
  <c r="O12" i="1"/>
  <c r="U10" i="1"/>
  <c r="Z11" i="1"/>
  <c r="Z15" i="1"/>
  <c r="AC11" i="1"/>
  <c r="R14" i="1"/>
  <c r="L12" i="1"/>
  <c r="N12" i="1"/>
  <c r="N14" i="1"/>
  <c r="AC9" i="1"/>
  <c r="O13" i="1"/>
  <c r="Z10" i="1"/>
  <c r="Q13" i="1"/>
  <c r="X10" i="1"/>
  <c r="U15" i="1"/>
  <c r="AD12" i="1"/>
  <c r="AA10" i="1"/>
  <c r="Z9" i="1"/>
  <c r="N13" i="1"/>
  <c r="X9" i="1"/>
  <c r="AD11" i="1"/>
  <c r="Q15" i="1"/>
  <c r="E12" i="1"/>
  <c r="U14" i="1"/>
  <c r="AA12" i="1"/>
  <c r="W14" i="1"/>
  <c r="N11" i="1"/>
  <c r="R9" i="1"/>
  <c r="T9" i="1"/>
  <c r="AD9" i="1"/>
  <c r="E9" i="1"/>
  <c r="E15" i="1"/>
  <c r="N15" i="1"/>
  <c r="X12" i="1"/>
  <c r="U13" i="1"/>
  <c r="E13" i="1"/>
  <c r="E14" i="1"/>
  <c r="E11" i="1"/>
  <c r="R12" i="1"/>
  <c r="L10" i="1"/>
  <c r="E10" i="1"/>
  <c r="Q9" i="1"/>
  <c r="N10" i="1"/>
  <c r="AA15" i="1"/>
  <c r="O15" i="1"/>
  <c r="T14" i="1"/>
  <c r="AD13" i="1"/>
  <c r="T12" i="1"/>
  <c r="L11" i="1"/>
  <c r="W10" i="1"/>
  <c r="AA9" i="1"/>
  <c r="O9" i="1"/>
  <c r="X15" i="1"/>
  <c r="L15" i="1"/>
  <c r="AF14" i="1"/>
  <c r="Q14" i="1"/>
  <c r="AA13" i="1"/>
  <c r="L13" i="1"/>
  <c r="AF12" i="1"/>
  <c r="Q12" i="1"/>
  <c r="X11" i="1"/>
  <c r="AF10" i="1"/>
  <c r="T10" i="1"/>
  <c r="AC13" i="1"/>
  <c r="W15" i="1"/>
  <c r="AD14" i="1"/>
  <c r="O14" i="1"/>
  <c r="W13" i="1"/>
  <c r="W11" i="1"/>
  <c r="AD10" i="1"/>
  <c r="R10" i="1"/>
  <c r="Z14" i="1"/>
  <c r="AC12" i="1"/>
  <c r="AC10" i="1"/>
  <c r="U9" i="1"/>
  <c r="T15" i="1"/>
  <c r="L14" i="1"/>
  <c r="T13" i="1"/>
  <c r="AF11" i="1"/>
  <c r="Q11" i="1"/>
  <c r="AF9" i="1"/>
  <c r="R15" i="1"/>
  <c r="Z12" i="1"/>
  <c r="AL15" i="1" l="1"/>
  <c r="AO15" i="1"/>
  <c r="AL9" i="1"/>
  <c r="AL12" i="1"/>
  <c r="AJ12" i="1"/>
  <c r="AL10" i="1"/>
  <c r="AL14" i="1"/>
  <c r="AL13" i="1"/>
  <c r="AO14" i="1"/>
  <c r="AL11" i="1"/>
  <c r="AO12" i="1"/>
  <c r="AJ10" i="1"/>
  <c r="AO9" i="1"/>
  <c r="AJ13" i="1"/>
  <c r="AM13" i="1"/>
  <c r="AO13" i="1"/>
  <c r="AM12" i="1"/>
  <c r="AO10" i="1"/>
  <c r="AM10" i="1"/>
  <c r="AO11" i="1"/>
  <c r="AJ11" i="1"/>
  <c r="AM11" i="1"/>
  <c r="AJ14" i="1"/>
  <c r="AM14" i="1"/>
  <c r="AJ15" i="1"/>
  <c r="AM15" i="1"/>
  <c r="AJ9" i="1"/>
  <c r="F9" i="1" s="1"/>
  <c r="AM9" i="1"/>
  <c r="G14" i="1" l="1"/>
  <c r="G15" i="1"/>
  <c r="F15" i="1"/>
  <c r="F12" i="1"/>
  <c r="F10" i="1"/>
  <c r="F14" i="1"/>
  <c r="F13" i="1"/>
  <c r="F11" i="1"/>
  <c r="G12" i="1"/>
  <c r="G9" i="1"/>
  <c r="G10" i="1"/>
  <c r="G11" i="1"/>
  <c r="G13" i="1"/>
  <c r="B9" i="1" l="1"/>
  <c r="B15" i="1"/>
  <c r="B13" i="1"/>
  <c r="B10" i="1"/>
  <c r="B11" i="1"/>
  <c r="B14" i="1"/>
  <c r="B12" i="1"/>
  <c r="AP9" i="1" l="1"/>
  <c r="C12" i="1"/>
  <c r="AP12" i="1"/>
  <c r="AP13" i="1"/>
  <c r="H10" i="1"/>
  <c r="C10" i="1"/>
  <c r="C13" i="1"/>
  <c r="H15" i="1"/>
  <c r="H9" i="1"/>
  <c r="C14" i="1"/>
  <c r="AP14" i="1"/>
  <c r="H13" i="1"/>
  <c r="H14" i="1"/>
  <c r="H12" i="1"/>
  <c r="C11" i="1"/>
  <c r="AP11" i="1"/>
  <c r="C9" i="1"/>
  <c r="AP15" i="1"/>
  <c r="H11" i="1"/>
  <c r="C15" i="1"/>
  <c r="AP10" i="1"/>
  <c r="I9" i="1" l="1"/>
  <c r="J9" i="1"/>
  <c r="AD18" i="1" s="1"/>
  <c r="I15" i="1"/>
  <c r="J15" i="1"/>
  <c r="AD30" i="1" s="1"/>
  <c r="J12" i="1"/>
  <c r="AD24" i="1" s="1"/>
  <c r="I12" i="1"/>
  <c r="J14" i="1"/>
  <c r="AD28" i="1" s="1"/>
  <c r="I14" i="1"/>
  <c r="I13" i="1"/>
  <c r="J13" i="1"/>
  <c r="AD26" i="1" s="1"/>
  <c r="J10" i="1"/>
  <c r="AD20" i="1" s="1"/>
  <c r="I10" i="1"/>
  <c r="I11" i="1"/>
  <c r="J11" i="1"/>
  <c r="AD22" i="1" s="1"/>
</calcChain>
</file>

<file path=xl/sharedStrings.xml><?xml version="1.0" encoding="utf-8"?>
<sst xmlns="http://schemas.openxmlformats.org/spreadsheetml/2006/main" count="117" uniqueCount="42">
  <si>
    <t>Copyright by Th. Karker</t>
  </si>
  <si>
    <t>Teilnehmer 7:</t>
  </si>
  <si>
    <t>7. Platz</t>
  </si>
  <si>
    <t>Teilnehmer 6:</t>
  </si>
  <si>
    <t>6. Platz</t>
  </si>
  <si>
    <t>Teilnehmer 5:</t>
  </si>
  <si>
    <t>Runde 3</t>
  </si>
  <si>
    <t>5. Platz</t>
  </si>
  <si>
    <t>Teilnehmer 4:</t>
  </si>
  <si>
    <t>4. Platz</t>
  </si>
  <si>
    <t>Runde 5</t>
  </si>
  <si>
    <t>Teilnehmer 3:</t>
  </si>
  <si>
    <t>3. Platz</t>
  </si>
  <si>
    <t>Teilnehmer 2:</t>
  </si>
  <si>
    <t>Runde 7</t>
  </si>
  <si>
    <t>2. Platz</t>
  </si>
  <si>
    <t>Teilnehmer 1:</t>
  </si>
  <si>
    <t>Sieger</t>
  </si>
  <si>
    <t>Runde 2</t>
  </si>
  <si>
    <t>:</t>
  </si>
  <si>
    <t>Runde 4</t>
  </si>
  <si>
    <t>Runde 6</t>
  </si>
  <si>
    <t>Platz</t>
  </si>
  <si>
    <t>Punkte</t>
  </si>
  <si>
    <t>Sätze</t>
  </si>
  <si>
    <t>Satz-
punkte</t>
  </si>
  <si>
    <t>Tomy</t>
  </si>
  <si>
    <t>Runde 1</t>
  </si>
  <si>
    <t>5. Satz</t>
  </si>
  <si>
    <t>4. Satz</t>
  </si>
  <si>
    <t>3. Satz</t>
  </si>
  <si>
    <t>2. Satz</t>
  </si>
  <si>
    <t>1. Satz</t>
  </si>
  <si>
    <t xml:space="preserve">Nur braun hinterlegte Zellen ausfüllen! </t>
  </si>
  <si>
    <t xml:space="preserve">Jeder gegen Jeden (7) </t>
  </si>
  <si>
    <t>Santhoss Baskaran</t>
  </si>
  <si>
    <t>Dylan Rohner</t>
  </si>
  <si>
    <t>Leo Vercelli</t>
  </si>
  <si>
    <t>Laurin Monnerat</t>
  </si>
  <si>
    <t>Simone Finocchiaro</t>
  </si>
  <si>
    <t>Timo Iseli</t>
  </si>
  <si>
    <t>Beat Schindelholz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</si>
</sst>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:mm"/>
  </numFmts>
  <fonts count="26" x14ac:knownFonts="1">
    <font>
      <sz val="10"/>
      <name val="Arial"/>
    </font>
    <font>
      <sz val="10"/>
      <name val="Arial"/>
      <charset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6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4"/>
        <bgColor indexed="21"/>
      </patternFill>
    </fill>
    <fill>
      <patternFill patternType="solid">
        <fgColor indexed="13"/>
        <bgColor indexed="21"/>
      </patternFill>
    </fill>
    <fill>
      <patternFill patternType="solid">
        <fgColor theme="9" tint="-0.249977111117893"/>
        <bgColor indexed="39"/>
      </patternFill>
    </fill>
    <fill>
      <patternFill patternType="solid">
        <fgColor indexed="44"/>
        <bgColor indexed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3" xfId="1" applyFont="1" applyFill="1" applyBorder="1"/>
    <xf numFmtId="0" fontId="6" fillId="2" borderId="2" xfId="1" applyFont="1" applyFill="1" applyBorder="1"/>
    <xf numFmtId="0" fontId="4" fillId="2" borderId="2" xfId="1" applyFont="1" applyFill="1" applyBorder="1" applyAlignment="1">
      <alignment horizontal="center"/>
    </xf>
    <xf numFmtId="0" fontId="2" fillId="2" borderId="2" xfId="1" applyFont="1" applyFill="1" applyBorder="1"/>
    <xf numFmtId="0" fontId="4" fillId="2" borderId="2" xfId="1" applyFont="1" applyFill="1" applyBorder="1" applyAlignment="1">
      <alignment horizontal="center" vertical="center"/>
    </xf>
    <xf numFmtId="0" fontId="2" fillId="3" borderId="2" xfId="1" applyFont="1" applyFill="1" applyBorder="1"/>
    <xf numFmtId="0" fontId="2" fillId="2" borderId="4" xfId="1" applyFont="1" applyFill="1" applyBorder="1"/>
    <xf numFmtId="0" fontId="6" fillId="0" borderId="0" xfId="1" applyFont="1" applyAlignment="1">
      <alignment vertical="center"/>
    </xf>
    <xf numFmtId="0" fontId="2" fillId="2" borderId="5" xfId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7" fillId="2" borderId="0" xfId="1" applyFont="1" applyFill="1"/>
    <xf numFmtId="0" fontId="2" fillId="2" borderId="0" xfId="1" applyFont="1" applyFill="1" applyAlignment="1">
      <alignment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2" borderId="11" xfId="1" applyFont="1" applyFill="1" applyBorder="1" applyAlignment="1">
      <alignment vertical="center"/>
    </xf>
    <xf numFmtId="0" fontId="6" fillId="7" borderId="0" xfId="1" applyFont="1" applyFill="1" applyAlignment="1">
      <alignment vertical="center"/>
    </xf>
    <xf numFmtId="0" fontId="10" fillId="2" borderId="0" xfId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2" fillId="2" borderId="0" xfId="1" applyFont="1" applyFill="1"/>
    <xf numFmtId="0" fontId="4" fillId="8" borderId="12" xfId="0" applyFont="1" applyFill="1" applyBorder="1" applyAlignment="1">
      <alignment horizontal="center" vertical="center"/>
    </xf>
    <xf numFmtId="0" fontId="3" fillId="9" borderId="13" xfId="1" applyFont="1" applyFill="1" applyBorder="1" applyAlignment="1">
      <alignment horizontal="center" vertical="center"/>
    </xf>
    <xf numFmtId="0" fontId="3" fillId="10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3" fillId="9" borderId="16" xfId="1" applyFont="1" applyFill="1" applyBorder="1" applyAlignment="1">
      <alignment horizontal="center" vertical="center"/>
    </xf>
    <xf numFmtId="0" fontId="3" fillId="10" borderId="16" xfId="1" applyFont="1" applyFill="1" applyBorder="1" applyAlignment="1">
      <alignment horizontal="center" vertical="center"/>
    </xf>
    <xf numFmtId="0" fontId="3" fillId="9" borderId="17" xfId="1" applyFont="1" applyFill="1" applyBorder="1" applyAlignment="1">
      <alignment horizontal="center" vertical="center"/>
    </xf>
    <xf numFmtId="0" fontId="3" fillId="10" borderId="17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top"/>
    </xf>
    <xf numFmtId="0" fontId="2" fillId="2" borderId="0" xfId="1" applyFont="1" applyFill="1" applyAlignment="1">
      <alignment horizontal="right" vertical="center"/>
    </xf>
    <xf numFmtId="0" fontId="12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14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15" fillId="2" borderId="0" xfId="1" applyFont="1" applyFill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left" vertical="center"/>
    </xf>
    <xf numFmtId="0" fontId="3" fillId="6" borderId="8" xfId="1" applyFont="1" applyFill="1" applyBorder="1" applyAlignment="1" applyProtection="1">
      <alignment horizontal="center" vertical="center"/>
      <protection locked="0"/>
    </xf>
    <xf numFmtId="0" fontId="3" fillId="6" borderId="9" xfId="1" applyFont="1" applyFill="1" applyBorder="1" applyAlignment="1" applyProtection="1">
      <alignment horizontal="center" vertical="center"/>
      <protection locked="0"/>
    </xf>
    <xf numFmtId="0" fontId="3" fillId="6" borderId="1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/>
    </xf>
    <xf numFmtId="0" fontId="13" fillId="2" borderId="0" xfId="1" applyFont="1" applyFill="1" applyAlignment="1" applyProtection="1">
      <alignment horizontal="center" vertical="center"/>
      <protection locked="0"/>
    </xf>
    <xf numFmtId="0" fontId="13" fillId="2" borderId="0" xfId="1" applyFont="1" applyFill="1" applyAlignment="1">
      <alignment horizontal="right" vertical="center"/>
    </xf>
    <xf numFmtId="0" fontId="3" fillId="9" borderId="18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5" fillId="2" borderId="0" xfId="1" applyFont="1" applyFill="1" applyAlignment="1" applyProtection="1">
      <alignment horizontal="left" vertical="center"/>
      <protection locked="0"/>
    </xf>
    <xf numFmtId="0" fontId="6" fillId="2" borderId="0" xfId="1" applyFont="1" applyFill="1" applyAlignment="1">
      <alignment horizontal="center" vertical="center" textRotation="90"/>
    </xf>
    <xf numFmtId="0" fontId="17" fillId="11" borderId="19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18" fillId="0" borderId="21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8" fillId="0" borderId="20" xfId="1" applyNumberFormat="1" applyFont="1" applyFill="1" applyBorder="1" applyAlignment="1">
      <alignment horizontal="center" vertical="center"/>
    </xf>
    <xf numFmtId="1" fontId="18" fillId="0" borderId="21" xfId="1" applyNumberFormat="1" applyFont="1" applyFill="1" applyBorder="1" applyAlignment="1">
      <alignment horizontal="center" vertical="center"/>
    </xf>
    <xf numFmtId="1" fontId="18" fillId="0" borderId="18" xfId="1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12" borderId="23" xfId="1" applyFont="1" applyFill="1" applyBorder="1" applyAlignment="1">
      <alignment horizontal="center" vertical="center"/>
    </xf>
    <xf numFmtId="0" fontId="3" fillId="12" borderId="21" xfId="1" applyFont="1" applyFill="1" applyBorder="1" applyAlignment="1">
      <alignment horizontal="center" vertical="center"/>
    </xf>
    <xf numFmtId="0" fontId="3" fillId="12" borderId="18" xfId="1" applyFont="1" applyFill="1" applyBorder="1" applyAlignment="1">
      <alignment horizontal="center" vertical="center"/>
    </xf>
    <xf numFmtId="1" fontId="18" fillId="13" borderId="20" xfId="1" applyNumberFormat="1" applyFont="1" applyFill="1" applyBorder="1" applyAlignment="1">
      <alignment horizontal="center" vertical="center"/>
    </xf>
    <xf numFmtId="1" fontId="18" fillId="13" borderId="21" xfId="1" applyNumberFormat="1" applyFont="1" applyFill="1" applyBorder="1" applyAlignment="1">
      <alignment horizontal="center" vertical="center"/>
    </xf>
    <xf numFmtId="1" fontId="18" fillId="13" borderId="18" xfId="1" applyNumberFormat="1" applyFont="1" applyFill="1" applyBorder="1" applyAlignment="1">
      <alignment horizontal="center" vertical="center"/>
    </xf>
    <xf numFmtId="0" fontId="3" fillId="13" borderId="21" xfId="1" applyFont="1" applyFill="1" applyBorder="1" applyAlignment="1">
      <alignment horizontal="center" vertical="center"/>
    </xf>
    <xf numFmtId="1" fontId="18" fillId="13" borderId="24" xfId="1" applyNumberFormat="1" applyFont="1" applyFill="1" applyBorder="1" applyAlignment="1">
      <alignment horizontal="center" vertical="center"/>
    </xf>
    <xf numFmtId="0" fontId="3" fillId="14" borderId="16" xfId="1" applyFont="1" applyFill="1" applyBorder="1" applyAlignment="1">
      <alignment horizontal="center" vertical="center"/>
    </xf>
    <xf numFmtId="0" fontId="19" fillId="15" borderId="17" xfId="1" applyFont="1" applyFill="1" applyBorder="1" applyAlignment="1">
      <alignment horizontal="center" vertical="center"/>
    </xf>
    <xf numFmtId="0" fontId="9" fillId="15" borderId="17" xfId="1" applyFont="1" applyFill="1" applyBorder="1" applyAlignment="1">
      <alignment horizontal="center" vertical="center"/>
    </xf>
    <xf numFmtId="0" fontId="9" fillId="15" borderId="8" xfId="1" applyFont="1" applyFill="1" applyBorder="1" applyAlignment="1">
      <alignment horizontal="center" vertical="center"/>
    </xf>
    <xf numFmtId="0" fontId="9" fillId="15" borderId="16" xfId="1" applyFont="1" applyFill="1" applyBorder="1" applyAlignment="1">
      <alignment horizontal="center" vertical="center"/>
    </xf>
    <xf numFmtId="1" fontId="9" fillId="15" borderId="17" xfId="1" applyNumberFormat="1" applyFont="1" applyFill="1" applyBorder="1" applyAlignment="1">
      <alignment horizontal="center" vertical="center"/>
    </xf>
    <xf numFmtId="1" fontId="2" fillId="15" borderId="16" xfId="1" applyNumberFormat="1" applyFont="1" applyFill="1" applyBorder="1" applyAlignment="1">
      <alignment horizontal="center" vertical="center"/>
    </xf>
    <xf numFmtId="0" fontId="3" fillId="15" borderId="17" xfId="1" applyFont="1" applyFill="1" applyBorder="1" applyAlignment="1">
      <alignment horizontal="center" vertical="center"/>
    </xf>
    <xf numFmtId="10" fontId="9" fillId="15" borderId="17" xfId="1" applyNumberFormat="1" applyFont="1" applyFill="1" applyBorder="1" applyAlignment="1">
      <alignment horizontal="center" vertical="center"/>
    </xf>
    <xf numFmtId="0" fontId="17" fillId="11" borderId="10" xfId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4" fontId="18" fillId="0" borderId="26" xfId="1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18" fillId="0" borderId="25" xfId="1" applyNumberFormat="1" applyFont="1" applyFill="1" applyBorder="1" applyAlignment="1">
      <alignment horizontal="center" vertical="center"/>
    </xf>
    <xf numFmtId="1" fontId="18" fillId="0" borderId="26" xfId="1" applyNumberFormat="1" applyFont="1" applyFill="1" applyBorder="1" applyAlignment="1">
      <alignment horizontal="center" vertical="center"/>
    </xf>
    <xf numFmtId="1" fontId="18" fillId="0" borderId="16" xfId="1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18" fillId="13" borderId="28" xfId="1" applyNumberFormat="1" applyFont="1" applyFill="1" applyBorder="1" applyAlignment="1">
      <alignment horizontal="center" vertical="center"/>
    </xf>
    <xf numFmtId="0" fontId="3" fillId="13" borderId="26" xfId="1" applyFont="1" applyFill="1" applyBorder="1" applyAlignment="1">
      <alignment horizontal="center" vertical="center"/>
    </xf>
    <xf numFmtId="1" fontId="18" fillId="13" borderId="16" xfId="1" applyNumberFormat="1" applyFont="1" applyFill="1" applyBorder="1" applyAlignment="1">
      <alignment horizontal="center" vertical="center"/>
    </xf>
    <xf numFmtId="0" fontId="3" fillId="12" borderId="25" xfId="1" applyFont="1" applyFill="1" applyBorder="1" applyAlignment="1">
      <alignment horizontal="center" vertical="center"/>
    </xf>
    <xf numFmtId="0" fontId="3" fillId="12" borderId="26" xfId="1" applyFont="1" applyFill="1" applyBorder="1" applyAlignment="1">
      <alignment horizontal="center" vertical="center"/>
    </xf>
    <xf numFmtId="0" fontId="3" fillId="12" borderId="16" xfId="1" applyFont="1" applyFill="1" applyBorder="1" applyAlignment="1">
      <alignment horizontal="center" vertical="center"/>
    </xf>
    <xf numFmtId="1" fontId="18" fillId="13" borderId="25" xfId="1" applyNumberFormat="1" applyFont="1" applyFill="1" applyBorder="1" applyAlignment="1">
      <alignment horizontal="center" vertical="center"/>
    </xf>
    <xf numFmtId="1" fontId="18" fillId="13" borderId="26" xfId="1" applyNumberFormat="1" applyFont="1" applyFill="1" applyBorder="1" applyAlignment="1">
      <alignment horizontal="center" vertical="center"/>
    </xf>
    <xf numFmtId="1" fontId="18" fillId="13" borderId="29" xfId="1" applyNumberFormat="1" applyFont="1" applyFill="1" applyBorder="1" applyAlignment="1">
      <alignment horizontal="center" vertical="center"/>
    </xf>
    <xf numFmtId="0" fontId="19" fillId="15" borderId="30" xfId="1" applyFont="1" applyFill="1" applyBorder="1" applyAlignment="1">
      <alignment horizontal="center" vertical="center"/>
    </xf>
    <xf numFmtId="0" fontId="9" fillId="15" borderId="30" xfId="1" applyFont="1" applyFill="1" applyBorder="1" applyAlignment="1">
      <alignment horizontal="center" vertical="center"/>
    </xf>
    <xf numFmtId="0" fontId="9" fillId="15" borderId="31" xfId="1" applyFont="1" applyFill="1" applyBorder="1" applyAlignment="1">
      <alignment horizontal="center" vertical="center"/>
    </xf>
    <xf numFmtId="0" fontId="3" fillId="15" borderId="16" xfId="1" applyFont="1" applyFill="1" applyBorder="1" applyAlignment="1">
      <alignment horizontal="center" vertical="center"/>
    </xf>
    <xf numFmtId="10" fontId="9" fillId="15" borderId="32" xfId="1" applyNumberFormat="1" applyFont="1" applyFill="1" applyBorder="1" applyAlignment="1">
      <alignment horizontal="center" vertical="center"/>
    </xf>
    <xf numFmtId="1" fontId="18" fillId="12" borderId="25" xfId="1" applyNumberFormat="1" applyFont="1" applyFill="1" applyBorder="1" applyAlignment="1">
      <alignment horizontal="center" vertical="center"/>
    </xf>
    <xf numFmtId="1" fontId="18" fillId="12" borderId="26" xfId="1" applyNumberFormat="1" applyFont="1" applyFill="1" applyBorder="1" applyAlignment="1">
      <alignment horizontal="center" vertical="center"/>
    </xf>
    <xf numFmtId="1" fontId="18" fillId="12" borderId="16" xfId="1" applyNumberFormat="1" applyFont="1" applyFill="1" applyBorder="1" applyAlignment="1">
      <alignment horizontal="center" vertical="center"/>
    </xf>
    <xf numFmtId="0" fontId="13" fillId="2" borderId="0" xfId="1" applyFont="1" applyFill="1"/>
    <xf numFmtId="0" fontId="17" fillId="11" borderId="33" xfId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20" fontId="20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" fontId="18" fillId="0" borderId="37" xfId="1" applyNumberFormat="1" applyFont="1" applyFill="1" applyBorder="1" applyAlignment="1">
      <alignment horizontal="center" vertical="center"/>
    </xf>
    <xf numFmtId="1" fontId="18" fillId="0" borderId="38" xfId="1" applyNumberFormat="1" applyFont="1" applyFill="1" applyBorder="1" applyAlignment="1">
      <alignment horizontal="center" vertical="center"/>
    </xf>
    <xf numFmtId="1" fontId="18" fillId="0" borderId="39" xfId="1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" fontId="18" fillId="13" borderId="41" xfId="1" applyNumberFormat="1" applyFont="1" applyFill="1" applyBorder="1" applyAlignment="1">
      <alignment horizontal="center" vertical="center"/>
    </xf>
    <xf numFmtId="0" fontId="3" fillId="13" borderId="42" xfId="1" applyFont="1" applyFill="1" applyBorder="1" applyAlignment="1">
      <alignment horizontal="center" vertical="center"/>
    </xf>
    <xf numFmtId="1" fontId="18" fillId="13" borderId="43" xfId="1" applyNumberFormat="1" applyFont="1" applyFill="1" applyBorder="1" applyAlignment="1">
      <alignment horizontal="center" vertical="center"/>
    </xf>
    <xf numFmtId="1" fontId="18" fillId="13" borderId="44" xfId="1" applyNumberFormat="1" applyFont="1" applyFill="1" applyBorder="1" applyAlignment="1">
      <alignment horizontal="center" vertical="center"/>
    </xf>
    <xf numFmtId="1" fontId="18" fillId="13" borderId="42" xfId="1" applyNumberFormat="1" applyFont="1" applyFill="1" applyBorder="1" applyAlignment="1">
      <alignment horizontal="center" vertical="center"/>
    </xf>
    <xf numFmtId="0" fontId="3" fillId="12" borderId="44" xfId="1" applyFont="1" applyFill="1" applyBorder="1" applyAlignment="1">
      <alignment horizontal="center" vertical="center"/>
    </xf>
    <xf numFmtId="0" fontId="3" fillId="12" borderId="42" xfId="1" applyFont="1" applyFill="1" applyBorder="1" applyAlignment="1">
      <alignment horizontal="center" vertical="center"/>
    </xf>
    <xf numFmtId="0" fontId="3" fillId="12" borderId="45" xfId="1" applyFont="1" applyFill="1" applyBorder="1" applyAlignment="1">
      <alignment horizontal="center" vertical="center"/>
    </xf>
    <xf numFmtId="0" fontId="9" fillId="16" borderId="46" xfId="1" applyFont="1" applyFill="1" applyBorder="1" applyAlignment="1">
      <alignment horizontal="center" vertical="center"/>
    </xf>
    <xf numFmtId="0" fontId="21" fillId="16" borderId="32" xfId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17" borderId="49" xfId="0" applyFont="1" applyFill="1" applyBorder="1" applyAlignment="1">
      <alignment horizontal="center" vertical="center"/>
    </xf>
    <xf numFmtId="0" fontId="2" fillId="17" borderId="48" xfId="0" applyFont="1" applyFill="1" applyBorder="1" applyAlignment="1">
      <alignment horizontal="center" vertical="center"/>
    </xf>
    <xf numFmtId="0" fontId="2" fillId="17" borderId="49" xfId="0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textRotation="90"/>
    </xf>
    <xf numFmtId="0" fontId="3" fillId="14" borderId="30" xfId="1" applyFont="1" applyFill="1" applyBorder="1" applyAlignment="1">
      <alignment horizontal="center" textRotation="90"/>
    </xf>
    <xf numFmtId="0" fontId="3" fillId="14" borderId="32" xfId="1" applyFont="1" applyFill="1" applyBorder="1" applyAlignment="1" applyProtection="1">
      <alignment horizontal="center" textRotation="90"/>
      <protection locked="0"/>
    </xf>
    <xf numFmtId="0" fontId="22" fillId="2" borderId="0" xfId="1" applyFont="1" applyFill="1" applyAlignment="1">
      <alignment horizontal="center" vertical="center"/>
    </xf>
    <xf numFmtId="0" fontId="21" fillId="18" borderId="50" xfId="0" applyFont="1" applyFill="1" applyBorder="1" applyAlignment="1">
      <alignment horizontal="center" textRotation="90"/>
    </xf>
    <xf numFmtId="0" fontId="23" fillId="2" borderId="0" xfId="1" applyFont="1" applyFill="1" applyAlignment="1">
      <alignment horizontal="center" textRotation="90"/>
    </xf>
    <xf numFmtId="0" fontId="24" fillId="2" borderId="0" xfId="1" applyFont="1" applyFill="1" applyAlignment="1">
      <alignment horizontal="center" textRotation="90"/>
    </xf>
    <xf numFmtId="0" fontId="3" fillId="14" borderId="16" xfId="1" applyFont="1" applyFill="1" applyBorder="1" applyAlignment="1">
      <alignment horizontal="center" textRotation="90"/>
    </xf>
    <xf numFmtId="0" fontId="9" fillId="18" borderId="0" xfId="0" applyFont="1" applyFill="1" applyBorder="1" applyAlignment="1">
      <alignment horizontal="center" textRotation="90"/>
    </xf>
    <xf numFmtId="0" fontId="22" fillId="2" borderId="0" xfId="1" applyFont="1" applyFill="1" applyAlignment="1">
      <alignment horizontal="center" textRotation="90"/>
    </xf>
    <xf numFmtId="0" fontId="2" fillId="2" borderId="5" xfId="1" applyFont="1" applyFill="1" applyBorder="1"/>
    <xf numFmtId="0" fontId="6" fillId="2" borderId="0" xfId="1" applyFont="1" applyFill="1"/>
    <xf numFmtId="0" fontId="6" fillId="2" borderId="0" xfId="1" applyFont="1" applyFill="1" applyAlignment="1">
      <alignment horizontal="center" vertical="center"/>
    </xf>
    <xf numFmtId="0" fontId="2" fillId="2" borderId="11" xfId="1" applyFont="1" applyFill="1" applyBorder="1"/>
    <xf numFmtId="0" fontId="13" fillId="8" borderId="0" xfId="0" applyFont="1" applyFill="1" applyBorder="1" applyAlignment="1"/>
    <xf numFmtId="0" fontId="13" fillId="8" borderId="0" xfId="0" applyFont="1" applyFill="1" applyBorder="1"/>
    <xf numFmtId="0" fontId="3" fillId="8" borderId="0" xfId="0" applyFont="1" applyFill="1" applyBorder="1"/>
    <xf numFmtId="0" fontId="18" fillId="8" borderId="0" xfId="0" applyFont="1" applyFill="1" applyBorder="1" applyAlignment="1">
      <alignment vertical="center"/>
    </xf>
    <xf numFmtId="0" fontId="6" fillId="2" borderId="0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25" fillId="16" borderId="17" xfId="1" applyFont="1" applyFill="1" applyBorder="1" applyAlignment="1" applyProtection="1">
      <alignment horizontal="center" vertical="center"/>
      <protection locked="0"/>
    </xf>
    <xf numFmtId="0" fontId="25" fillId="16" borderId="16" xfId="1" applyFont="1" applyFill="1" applyBorder="1" applyAlignment="1" applyProtection="1">
      <alignment horizontal="center" vertical="center"/>
      <protection locked="0"/>
    </xf>
    <xf numFmtId="0" fontId="2" fillId="2" borderId="51" xfId="1" applyFont="1" applyFill="1" applyBorder="1"/>
    <xf numFmtId="0" fontId="2" fillId="2" borderId="52" xfId="1" applyFont="1" applyFill="1" applyBorder="1"/>
    <xf numFmtId="0" fontId="2" fillId="2" borderId="53" xfId="1" applyFont="1" applyFill="1" applyBorder="1"/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1"/>
  <sheetViews>
    <sheetView showGridLines="0" tabSelected="1" topLeftCell="K1" zoomScale="55" zoomScaleNormal="55" workbookViewId="0">
      <selection activeCell="AC4" sqref="AC4"/>
    </sheetView>
  </sheetViews>
  <sheetFormatPr baseColWidth="10" defaultColWidth="11.44140625" defaultRowHeight="13.2" x14ac:dyDescent="0.25"/>
  <cols>
    <col min="1" max="1" width="5.6640625" style="1" customWidth="1"/>
    <col min="2" max="2" width="14.6640625" style="1" hidden="1" customWidth="1"/>
    <col min="3" max="3" width="6.6640625" style="1" hidden="1" customWidth="1"/>
    <col min="4" max="4" width="22.6640625" style="1" hidden="1" customWidth="1"/>
    <col min="5" max="7" width="6.6640625" style="1" hidden="1" customWidth="1"/>
    <col min="8" max="8" width="14.6640625" style="1" hidden="1" customWidth="1"/>
    <col min="9" max="9" width="6.6640625" style="1" hidden="1" customWidth="1"/>
    <col min="10" max="10" width="22.6640625" style="1" hidden="1" customWidth="1"/>
    <col min="11" max="11" width="22.6640625" style="1" customWidth="1"/>
    <col min="12" max="12" width="5.6640625" style="1" customWidth="1"/>
    <col min="13" max="13" width="1.6640625" style="1" customWidth="1"/>
    <col min="14" max="15" width="5.6640625" style="1" customWidth="1"/>
    <col min="16" max="16" width="1.6640625" style="1" customWidth="1"/>
    <col min="17" max="18" width="5.6640625" style="1" customWidth="1"/>
    <col min="19" max="19" width="1.6640625" style="1" customWidth="1"/>
    <col min="20" max="21" width="5.6640625" style="1" customWidth="1"/>
    <col min="22" max="22" width="1.6640625" style="1" customWidth="1"/>
    <col min="23" max="24" width="5.6640625" style="1" customWidth="1"/>
    <col min="25" max="25" width="1.6640625" style="1" customWidth="1"/>
    <col min="26" max="27" width="5.6640625" style="1" customWidth="1"/>
    <col min="28" max="28" width="1.6640625" style="1" customWidth="1"/>
    <col min="29" max="30" width="5.6640625" style="1" customWidth="1"/>
    <col min="31" max="31" width="1.6640625" style="1" customWidth="1"/>
    <col min="32" max="32" width="5.6640625" style="1" customWidth="1"/>
    <col min="33" max="33" width="6.6640625" style="1" customWidth="1"/>
    <col min="34" max="34" width="1.6640625" style="1" customWidth="1"/>
    <col min="35" max="35" width="6.6640625" style="1" customWidth="1"/>
    <col min="36" max="36" width="5.6640625" style="1" customWidth="1"/>
    <col min="37" max="37" width="1.6640625" style="1" customWidth="1"/>
    <col min="38" max="39" width="5.6640625" style="1" customWidth="1"/>
    <col min="40" max="40" width="1.6640625" style="1" customWidth="1"/>
    <col min="41" max="41" width="5.6640625" style="1" customWidth="1"/>
    <col min="42" max="42" width="7.6640625" style="1" customWidth="1"/>
    <col min="43" max="43" width="10.88671875" style="1" customWidth="1"/>
    <col min="44" max="44" width="27.6640625" style="1" customWidth="1"/>
    <col min="45" max="50" width="5.6640625" style="1" customWidth="1"/>
    <col min="51" max="51" width="8.6640625" style="1" customWidth="1"/>
    <col min="52" max="52" width="27.6640625" style="1" customWidth="1"/>
    <col min="53" max="58" width="5.6640625" style="1" customWidth="1"/>
    <col min="59" max="59" width="8.6640625" style="1" customWidth="1"/>
    <col min="60" max="60" width="27.6640625" style="1" customWidth="1"/>
    <col min="61" max="67" width="5.6640625" style="1" customWidth="1"/>
    <col min="68" max="16384" width="11.44140625" style="1"/>
  </cols>
  <sheetData>
    <row r="1" spans="1:67" ht="15" customHeight="1" x14ac:dyDescent="0.25">
      <c r="A1" s="163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1"/>
    </row>
    <row r="2" spans="1:67" ht="33" x14ac:dyDescent="0.25">
      <c r="A2" s="152"/>
      <c r="B2" s="32"/>
      <c r="C2" s="32"/>
      <c r="D2" s="32"/>
      <c r="E2" s="32"/>
      <c r="F2" s="32"/>
      <c r="G2" s="32"/>
      <c r="H2" s="32"/>
      <c r="I2" s="32"/>
      <c r="J2" s="32"/>
      <c r="K2" s="32"/>
      <c r="L2" s="160" t="s">
        <v>34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59"/>
      <c r="AR2" s="158"/>
      <c r="AS2" s="158"/>
      <c r="AT2" s="158"/>
      <c r="AU2" s="158"/>
      <c r="AV2" s="158"/>
      <c r="AW2" s="158"/>
      <c r="AX2" s="157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49"/>
    </row>
    <row r="3" spans="1:67" ht="19.95" customHeight="1" x14ac:dyDescent="0.25">
      <c r="A3" s="15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19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151"/>
      <c r="AS3" s="151"/>
      <c r="AT3" s="151"/>
      <c r="AU3" s="151"/>
      <c r="AV3" s="151"/>
      <c r="AW3" s="151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49"/>
    </row>
    <row r="4" spans="1:67" ht="34.950000000000003" customHeight="1" x14ac:dyDescent="0.3">
      <c r="A4" s="152"/>
      <c r="B4" s="32"/>
      <c r="C4" s="32"/>
      <c r="D4" s="32"/>
      <c r="E4" s="32"/>
      <c r="F4" s="32"/>
      <c r="G4" s="32"/>
      <c r="H4" s="32"/>
      <c r="I4" s="32"/>
      <c r="J4" s="32"/>
      <c r="K4" s="32"/>
      <c r="L4" s="156" t="s">
        <v>33</v>
      </c>
      <c r="M4" s="156"/>
      <c r="N4" s="156"/>
      <c r="O4" s="156"/>
      <c r="P4" s="156"/>
      <c r="Q4" s="156"/>
      <c r="R4" s="156"/>
      <c r="S4" s="155"/>
      <c r="T4" s="155"/>
      <c r="U4" s="155"/>
      <c r="V4" s="154"/>
      <c r="W4" s="153"/>
      <c r="X4" s="153"/>
      <c r="Y4" s="153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151"/>
      <c r="AS4" s="151"/>
      <c r="AT4" s="151"/>
      <c r="AU4" s="151"/>
      <c r="AV4" s="151"/>
      <c r="AW4" s="151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49"/>
    </row>
    <row r="5" spans="1:67" ht="34.950000000000003" customHeight="1" x14ac:dyDescent="0.25">
      <c r="A5" s="152"/>
      <c r="B5" s="32"/>
      <c r="C5" s="32"/>
      <c r="D5" s="32"/>
      <c r="E5" s="32"/>
      <c r="F5" s="32"/>
      <c r="G5" s="32"/>
      <c r="H5" s="32"/>
      <c r="I5" s="32"/>
      <c r="J5" s="32"/>
      <c r="K5" s="50"/>
      <c r="L5" s="49"/>
      <c r="M5" s="49"/>
      <c r="N5" s="49"/>
      <c r="O5" s="49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151"/>
      <c r="AS5" s="151"/>
      <c r="AT5" s="151"/>
      <c r="AU5" s="151"/>
      <c r="AV5" s="151"/>
      <c r="AW5" s="151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49"/>
    </row>
    <row r="6" spans="1:67" s="15" customFormat="1" ht="34.950000000000003" customHeight="1" x14ac:dyDescent="0.25">
      <c r="A6" s="28"/>
      <c r="B6" s="19"/>
      <c r="C6" s="19"/>
      <c r="D6" s="19"/>
      <c r="E6" s="19"/>
      <c r="F6" s="19"/>
      <c r="G6" s="19"/>
      <c r="H6" s="19"/>
      <c r="I6" s="19"/>
      <c r="J6" s="19"/>
      <c r="K6" s="50"/>
      <c r="L6" s="141" t="str">
        <f>$L$18</f>
        <v>Santhoss Baskaran</v>
      </c>
      <c r="M6" s="141"/>
      <c r="N6" s="141"/>
      <c r="O6" s="141" t="str">
        <f>$L$20</f>
        <v>Dylan Rohner</v>
      </c>
      <c r="P6" s="141"/>
      <c r="Q6" s="141"/>
      <c r="R6" s="141" t="str">
        <f>$L$22</f>
        <v>Leo Vercelli</v>
      </c>
      <c r="S6" s="141"/>
      <c r="T6" s="141"/>
      <c r="U6" s="141" t="str">
        <f>$L$24</f>
        <v>Laurin Monnerat</v>
      </c>
      <c r="V6" s="141"/>
      <c r="W6" s="141"/>
      <c r="X6" s="146" t="str">
        <f>$L$26</f>
        <v>Simone Finocchiaro</v>
      </c>
      <c r="Y6" s="146"/>
      <c r="Z6" s="146"/>
      <c r="AA6" s="146" t="str">
        <f>$L$28</f>
        <v>Timo Iseli</v>
      </c>
      <c r="AB6" s="146"/>
      <c r="AC6" s="146"/>
      <c r="AD6" s="139" t="str">
        <f>$L$30</f>
        <v>Beat Schindelholz</v>
      </c>
      <c r="AE6" s="139"/>
      <c r="AF6" s="139"/>
      <c r="AG6" s="145"/>
      <c r="AH6" s="145"/>
      <c r="AI6" s="145"/>
      <c r="AJ6" s="19"/>
      <c r="AK6" s="19"/>
      <c r="AL6" s="19"/>
      <c r="AM6" s="32"/>
      <c r="AN6" s="32"/>
      <c r="AO6" s="32"/>
      <c r="AP6" s="32"/>
      <c r="AQ6" s="44"/>
      <c r="AR6" s="32"/>
      <c r="AS6" s="147" t="s">
        <v>32</v>
      </c>
      <c r="AT6" s="147" t="s">
        <v>31</v>
      </c>
      <c r="AU6" s="147" t="s">
        <v>30</v>
      </c>
      <c r="AV6" s="147" t="s">
        <v>29</v>
      </c>
      <c r="AW6" s="147" t="s">
        <v>28</v>
      </c>
      <c r="AX6" s="147" t="s">
        <v>24</v>
      </c>
      <c r="AY6" s="148"/>
      <c r="AZ6" s="148"/>
      <c r="BA6" s="147" t="s">
        <v>32</v>
      </c>
      <c r="BB6" s="147" t="s">
        <v>31</v>
      </c>
      <c r="BC6" s="147" t="s">
        <v>30</v>
      </c>
      <c r="BD6" s="147" t="s">
        <v>29</v>
      </c>
      <c r="BE6" s="147" t="s">
        <v>28</v>
      </c>
      <c r="BF6" s="147" t="s">
        <v>24</v>
      </c>
      <c r="BG6" s="18"/>
      <c r="BH6" s="18"/>
      <c r="BI6" s="147" t="s">
        <v>32</v>
      </c>
      <c r="BJ6" s="147" t="s">
        <v>31</v>
      </c>
      <c r="BK6" s="147" t="s">
        <v>30</v>
      </c>
      <c r="BL6" s="147" t="s">
        <v>29</v>
      </c>
      <c r="BM6" s="147" t="s">
        <v>28</v>
      </c>
      <c r="BN6" s="147" t="s">
        <v>24</v>
      </c>
      <c r="BO6" s="16"/>
    </row>
    <row r="7" spans="1:67" s="15" customFormat="1" ht="34.950000000000003" customHeight="1" x14ac:dyDescent="0.25">
      <c r="A7" s="28"/>
      <c r="B7" s="19"/>
      <c r="C7" s="19"/>
      <c r="D7" s="19"/>
      <c r="E7" s="19"/>
      <c r="F7" s="19"/>
      <c r="G7" s="19"/>
      <c r="H7" s="19"/>
      <c r="I7" s="19"/>
      <c r="J7" s="19"/>
      <c r="K7" s="32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6"/>
      <c r="Y7" s="146"/>
      <c r="Z7" s="146"/>
      <c r="AA7" s="146"/>
      <c r="AB7" s="146"/>
      <c r="AC7" s="146"/>
      <c r="AD7" s="139"/>
      <c r="AE7" s="139"/>
      <c r="AF7" s="139"/>
      <c r="AG7" s="145"/>
      <c r="AH7" s="145"/>
      <c r="AI7" s="145"/>
      <c r="AJ7" s="19"/>
      <c r="AK7" s="19"/>
      <c r="AL7" s="19"/>
      <c r="AM7" s="19"/>
      <c r="AN7" s="19"/>
      <c r="AO7" s="19"/>
      <c r="AP7" s="19"/>
      <c r="AQ7" s="44"/>
      <c r="AR7" s="43" t="s">
        <v>27</v>
      </c>
      <c r="AS7" s="143"/>
      <c r="AT7" s="143"/>
      <c r="AU7" s="143"/>
      <c r="AV7" s="143"/>
      <c r="AW7" s="143"/>
      <c r="AX7" s="143"/>
      <c r="AY7" s="144"/>
      <c r="AZ7" s="144"/>
      <c r="BA7" s="143"/>
      <c r="BB7" s="143"/>
      <c r="BC7" s="143"/>
      <c r="BD7" s="143"/>
      <c r="BE7" s="143"/>
      <c r="BF7" s="143"/>
      <c r="BG7" s="144"/>
      <c r="BH7" s="144"/>
      <c r="BI7" s="143"/>
      <c r="BJ7" s="143"/>
      <c r="BK7" s="143"/>
      <c r="BL7" s="143"/>
      <c r="BM7" s="143"/>
      <c r="BN7" s="143"/>
      <c r="BO7" s="16"/>
    </row>
    <row r="8" spans="1:67" s="15" customFormat="1" ht="34.950000000000003" customHeight="1" thickBot="1" x14ac:dyDescent="0.3">
      <c r="A8" s="28"/>
      <c r="B8" s="142" t="s">
        <v>26</v>
      </c>
      <c r="C8" s="142"/>
      <c r="D8" s="142"/>
      <c r="E8" s="142"/>
      <c r="F8" s="142"/>
      <c r="G8" s="142"/>
      <c r="H8" s="142"/>
      <c r="I8" s="142"/>
      <c r="J8" s="142"/>
      <c r="K8" s="32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0"/>
      <c r="Y8" s="140"/>
      <c r="Z8" s="140"/>
      <c r="AA8" s="140"/>
      <c r="AB8" s="140"/>
      <c r="AC8" s="140"/>
      <c r="AD8" s="139"/>
      <c r="AE8" s="139"/>
      <c r="AF8" s="139"/>
      <c r="AG8" s="138" t="s">
        <v>25</v>
      </c>
      <c r="AH8" s="137"/>
      <c r="AI8" s="137"/>
      <c r="AJ8" s="136" t="s">
        <v>24</v>
      </c>
      <c r="AK8" s="135"/>
      <c r="AL8" s="134"/>
      <c r="AM8" s="133" t="s">
        <v>23</v>
      </c>
      <c r="AN8" s="133"/>
      <c r="AO8" s="133"/>
      <c r="AP8" s="132" t="s">
        <v>22</v>
      </c>
      <c r="AQ8" s="32"/>
      <c r="AR8" s="39" t="str">
        <f>$L$18</f>
        <v>Santhoss Baskaran</v>
      </c>
      <c r="AS8" s="38">
        <v>4</v>
      </c>
      <c r="AT8" s="38">
        <v>11</v>
      </c>
      <c r="AU8" s="38">
        <v>11</v>
      </c>
      <c r="AV8" s="38">
        <v>11</v>
      </c>
      <c r="AW8" s="38"/>
      <c r="AX8" s="37">
        <f>IF(AS8&gt;AS9,1,0)+IF(AT8&gt;AT9,1,0)+IF(AU8&gt;AU9,1,0)+IF(AV8&gt;AV9,1,0)+IF(AW8&gt;AW9,1,0)</f>
        <v>3</v>
      </c>
      <c r="AY8" s="17"/>
      <c r="AZ8" s="39" t="str">
        <f>$L$18</f>
        <v>Santhoss Baskaran</v>
      </c>
      <c r="BA8" s="38">
        <v>4</v>
      </c>
      <c r="BB8" s="38">
        <v>5</v>
      </c>
      <c r="BC8" s="38">
        <v>2</v>
      </c>
      <c r="BD8" s="38"/>
      <c r="BE8" s="38"/>
      <c r="BF8" s="37">
        <f>IF(BA8&gt;BA9,1,0)+IF(BB8&gt;BB9,1,0)+IF(BC8&gt;BC9,1,0)+IF(BD8&gt;BD9,1,0)+IF(BE8&gt;BE9,1,0)</f>
        <v>0</v>
      </c>
      <c r="BG8" s="36"/>
      <c r="BH8" s="39" t="str">
        <f>$L$20</f>
        <v>Dylan Rohner</v>
      </c>
      <c r="BI8" s="38">
        <v>7</v>
      </c>
      <c r="BJ8" s="38">
        <v>1</v>
      </c>
      <c r="BK8" s="38">
        <v>1</v>
      </c>
      <c r="BL8" s="38"/>
      <c r="BM8" s="38"/>
      <c r="BN8" s="37">
        <f>IF(BI8&gt;BI9,1,0)+IF(BJ8&gt;BJ9,1,0)+IF(BK8&gt;BK9,1,0)+IF(BL8&gt;BL9,1,0)+IF(BM8&gt;BM9,1,0)</f>
        <v>0</v>
      </c>
      <c r="BO8" s="16"/>
    </row>
    <row r="9" spans="1:67" s="15" customFormat="1" ht="34.950000000000003" customHeight="1" thickTop="1" thickBot="1" x14ac:dyDescent="0.3">
      <c r="A9" s="28"/>
      <c r="B9" s="110">
        <f>IF(K9="","-",RANK(G9,$G$9:$G$15,0)+RANK(F9,$F$9:$F$15,0)%+RANK(E9,$E$9:$E$15,0)%%+ROW()%%%)</f>
        <v>4.0507090000000003</v>
      </c>
      <c r="C9" s="107">
        <f>IF(B9="","",RANK(B9,$B$9:$B$15,1))</f>
        <v>5</v>
      </c>
      <c r="D9" s="109" t="str">
        <f>$L$18</f>
        <v>Santhoss Baskaran</v>
      </c>
      <c r="E9" s="85">
        <f>SUM(AG9-AI9)</f>
        <v>-73</v>
      </c>
      <c r="F9" s="84">
        <f>SUM(AJ9-AL9)</f>
        <v>-9</v>
      </c>
      <c r="G9" s="83">
        <f>SUM(AM9-AO9)</f>
        <v>-2</v>
      </c>
      <c r="H9" s="108">
        <f>SMALL($B$9:$B$15,1)</f>
        <v>1.010111</v>
      </c>
      <c r="I9" s="107">
        <f>IF(H9="","",RANK(H9,$H$9:$H$15,1))</f>
        <v>1</v>
      </c>
      <c r="J9" s="106" t="str">
        <f>INDEX($D$9:$D$15,MATCH(H9,$B$9:$B$15,0),1)</f>
        <v>Leo Vercelli</v>
      </c>
      <c r="K9" s="79" t="str">
        <f>$L$18</f>
        <v>Santhoss Baskaran</v>
      </c>
      <c r="L9" s="131"/>
      <c r="M9" s="130"/>
      <c r="N9" s="129"/>
      <c r="O9" s="126">
        <f>IF($AX$8+$AX$9&gt;0,$AX$8,"")</f>
        <v>3</v>
      </c>
      <c r="P9" s="125" t="s">
        <v>19</v>
      </c>
      <c r="Q9" s="127">
        <f>IF($AX$8+$AX$9&gt;0,$AX$9,"")</f>
        <v>1</v>
      </c>
      <c r="R9" s="126">
        <f>IF($BF$8+$BF$9&gt;0,$BF$8,"")</f>
        <v>0</v>
      </c>
      <c r="S9" s="125" t="s">
        <v>19</v>
      </c>
      <c r="T9" s="127">
        <f>IF($BF$8+$BF$9&gt;0,$BF$9,"")</f>
        <v>3</v>
      </c>
      <c r="U9" s="126">
        <f>IF($BN$11+$BN$12&gt;0,$BN$11,"")</f>
        <v>0</v>
      </c>
      <c r="V9" s="128" t="s">
        <v>19</v>
      </c>
      <c r="W9" s="127">
        <f>IF($BN$11+$BN$12&gt;0,$BN$12,"")</f>
        <v>3</v>
      </c>
      <c r="X9" s="126">
        <f>IF($BF$17+$BF$18&gt;0,$BF$17,"")</f>
        <v>0</v>
      </c>
      <c r="Y9" s="128" t="s">
        <v>19</v>
      </c>
      <c r="Z9" s="127">
        <f>IF($BF$17+$BF$18&gt;0,$BF$18,"")</f>
        <v>3</v>
      </c>
      <c r="AA9" s="126">
        <f>IF($BF$26+$BF$27&gt;0,$BF$26,"")</f>
        <v>0</v>
      </c>
      <c r="AB9" s="128" t="s">
        <v>19</v>
      </c>
      <c r="AC9" s="127">
        <f>IF($BF$26+$BF$27&gt;0,$BF$27,"")</f>
        <v>3</v>
      </c>
      <c r="AD9" s="126">
        <f>IF($AX$17+$AX$18&gt;0,$AX$17,"")</f>
        <v>3</v>
      </c>
      <c r="AE9" s="125" t="s">
        <v>19</v>
      </c>
      <c r="AF9" s="124">
        <f>IF($AX$17+$AX$18&gt;0,$AX$18,"")</f>
        <v>2</v>
      </c>
      <c r="AG9" s="123">
        <f>SUM(AS8:AW8)+SUM(AS17:AW17)+SUM(BA8:BE8)+SUM(BA17:BE17)+SUM(BA26:BE26)+SUM(BI11:BM11)</f>
        <v>138</v>
      </c>
      <c r="AH9" s="122" t="s">
        <v>19</v>
      </c>
      <c r="AI9" s="122">
        <f>SUM(AS9:AW9)+SUM(AS18:AW18)+SUM(BA9:BE9)+SUM(BA18:BE18)+SUM(BA27:BE27)+SUM(BI12:BM12)</f>
        <v>211</v>
      </c>
      <c r="AJ9" s="121">
        <f>SUM($O$9,$R$9,$U$9,$X$9,$AA$9,$AD$9)</f>
        <v>6</v>
      </c>
      <c r="AK9" s="120" t="s">
        <v>19</v>
      </c>
      <c r="AL9" s="119">
        <f>SUM($Q$9,$T$9,$W$9,$Z$9,$AC$9,$AF$9)</f>
        <v>15</v>
      </c>
      <c r="AM9" s="118">
        <f>IF($O$9&gt;$Q$9,1,0)+IF($R$9&gt;$T$9,1,0)+IF($U$9&gt;$W$9,1,0)+IF($X$9&gt;$Z$9,1,0)+IF($AA$9&gt;$AC$9,1,0)+IF($AD$9&gt;$AF$9,1,0)</f>
        <v>2</v>
      </c>
      <c r="AN9" s="117" t="s">
        <v>19</v>
      </c>
      <c r="AO9" s="116">
        <f>IF($Q$9&gt;$O$9,1,0)+IF($T$9&gt;$R$9,1,0)+IF($W$9&gt;$U$9,1,0)+IF($Z$9&gt;$X$9,1,0)+IF($AC$9&gt;$AA$9,1,0)+IF($AF$9&gt;$AD$9,1,0)</f>
        <v>4</v>
      </c>
      <c r="AP9" s="115">
        <f>IF(B9="","",RANK(B9,$B$9:$B$15,1))</f>
        <v>5</v>
      </c>
      <c r="AQ9" s="44"/>
      <c r="AR9" s="35" t="str">
        <f>$L$20</f>
        <v>Dylan Rohner</v>
      </c>
      <c r="AS9" s="34">
        <v>11</v>
      </c>
      <c r="AT9" s="34">
        <v>3</v>
      </c>
      <c r="AU9" s="34">
        <v>7</v>
      </c>
      <c r="AV9" s="34">
        <v>9</v>
      </c>
      <c r="AW9" s="34"/>
      <c r="AX9" s="33">
        <f>IF(AS9&gt;AS8,1,0)+IF(AT9&gt;AT8,1,0)+IF(AU9&gt;AU8,1,0)+IF(AV9&gt;AV8,1,0)+IF(AW9&gt;AW8,1,0)</f>
        <v>1</v>
      </c>
      <c r="AY9" s="17"/>
      <c r="AZ9" s="35" t="str">
        <f>$L$22</f>
        <v>Leo Vercelli</v>
      </c>
      <c r="BA9" s="34">
        <v>11</v>
      </c>
      <c r="BB9" s="34">
        <v>11</v>
      </c>
      <c r="BC9" s="34">
        <v>11</v>
      </c>
      <c r="BD9" s="34"/>
      <c r="BE9" s="34"/>
      <c r="BF9" s="33">
        <f>IF(BA9&gt;BA8,1,0)+IF(BB9&gt;BB8,1,0)+IF(BC9&gt;BC8,1,0)+IF(BD9&gt;BD8,1,0)+IF(BE9&gt;BE8,1,0)</f>
        <v>3</v>
      </c>
      <c r="BG9" s="36"/>
      <c r="BH9" s="35" t="str">
        <f>$L$26</f>
        <v>Simone Finocchiaro</v>
      </c>
      <c r="BI9" s="34">
        <v>11</v>
      </c>
      <c r="BJ9" s="34">
        <v>11</v>
      </c>
      <c r="BK9" s="34">
        <v>11</v>
      </c>
      <c r="BL9" s="34"/>
      <c r="BM9" s="34"/>
      <c r="BN9" s="33">
        <f>IF(BI9&gt;BI8,1,0)+IF(BJ9&gt;BJ8,1,0)+IF(BK9&gt;BK8,1,0)+IF(BL9&gt;BL8,1,0)+IF(BM9&gt;BM8,1,0)</f>
        <v>3</v>
      </c>
      <c r="BO9" s="16"/>
    </row>
    <row r="10" spans="1:67" s="15" customFormat="1" ht="34.950000000000003" customHeight="1" x14ac:dyDescent="0.3">
      <c r="A10" s="28"/>
      <c r="B10" s="110">
        <f>IF(K10="","-",RANK(G10,$G$9:$G$15,0)+RANK(F10,$F$9:$F$15,0)%+RANK(E10,$E$9:$E$15,0)%%+ROW()%%%)</f>
        <v>6.0606099999999996</v>
      </c>
      <c r="C10" s="107">
        <f>IF(B10="","",RANK(B10,$B$9:$B$15,1))</f>
        <v>7</v>
      </c>
      <c r="D10" s="109" t="str">
        <f>$L$20</f>
        <v>Dylan Rohner</v>
      </c>
      <c r="E10" s="85">
        <f>SUM(AG10-AI10)</f>
        <v>-68</v>
      </c>
      <c r="F10" s="84">
        <f>SUM(AJ10-AL10)</f>
        <v>-11</v>
      </c>
      <c r="G10" s="83">
        <f>SUM(AM10-AO10)</f>
        <v>-4</v>
      </c>
      <c r="H10" s="108">
        <f>SMALL($B$9:$B$15,2)</f>
        <v>2.020213</v>
      </c>
      <c r="I10" s="107">
        <f>IF(H10="","",RANK(H10,$H$9:$H$15,1))</f>
        <v>2</v>
      </c>
      <c r="J10" s="106" t="str">
        <f>INDEX($D$9:$D$15,MATCH(H10,$B$9:$B$15,0),1)</f>
        <v>Simone Finocchiaro</v>
      </c>
      <c r="K10" s="79" t="str">
        <f>$L$20</f>
        <v>Dylan Rohner</v>
      </c>
      <c r="L10" s="105">
        <f>IF($AX$8+$AX$9&gt;0,$AX$9,"")</f>
        <v>1</v>
      </c>
      <c r="M10" s="98" t="s">
        <v>19</v>
      </c>
      <c r="N10" s="103">
        <f>IF($AX$8+$AX$9&gt;0,$AX$8,"")</f>
        <v>3</v>
      </c>
      <c r="O10" s="102"/>
      <c r="P10" s="101"/>
      <c r="Q10" s="100"/>
      <c r="R10" s="99">
        <f>IF($AX$20+$AX$21&gt;0,$AX$20,"")</f>
        <v>0</v>
      </c>
      <c r="S10" s="98" t="s">
        <v>19</v>
      </c>
      <c r="T10" s="103">
        <f>IF($AX$20+$AX$21&gt;0,$AX$21,"")</f>
        <v>3</v>
      </c>
      <c r="U10" s="99">
        <f>IF($BN$20+$BN$21&gt;0,$BN$20,"")</f>
        <v>0</v>
      </c>
      <c r="V10" s="98" t="s">
        <v>19</v>
      </c>
      <c r="W10" s="103">
        <f>IF($BN$20+$BN$21&gt;0,$BN$21,"")</f>
        <v>3</v>
      </c>
      <c r="X10" s="99">
        <f>IF($BN$8+$BN$9&gt;0,$BN$8,"")</f>
        <v>0</v>
      </c>
      <c r="Y10" s="104" t="s">
        <v>19</v>
      </c>
      <c r="Z10" s="103">
        <f>IF($BN$8+$BN$9&gt;0,$BN$9,"")</f>
        <v>3</v>
      </c>
      <c r="AA10" s="99">
        <f>IF($BF$20+$BF$21&gt;0,$BF$20,"")</f>
        <v>3</v>
      </c>
      <c r="AB10" s="104" t="s">
        <v>19</v>
      </c>
      <c r="AC10" s="103">
        <f>IF($BF$20+$BF$21&gt;0,$BF$21,"")</f>
        <v>1</v>
      </c>
      <c r="AD10" s="99">
        <f>IF($AX$26+$AX$27&gt;0,$AX$26,"")</f>
        <v>1</v>
      </c>
      <c r="AE10" s="98" t="s">
        <v>19</v>
      </c>
      <c r="AF10" s="97">
        <f>IF($AX$26+$AX$27&gt;0,$AX$27,"")</f>
        <v>3</v>
      </c>
      <c r="AG10" s="96">
        <f>SUM(AS9:AW9)+SUM(AS20:AW20)+SUM(AS26:AW26)+SUM(BA20:BE20)+SUM(BI8:BM8)+SUM(BI20:BM20)</f>
        <v>140</v>
      </c>
      <c r="AH10" s="93" t="s">
        <v>19</v>
      </c>
      <c r="AI10" s="95">
        <f>SUM(AS8:AW8)+SUM(AS21:AW21)+SUM(AS27:AW27)+SUM(BA21:BE21)+SUM(BI9:BM9)+SUM(BI21:BM21)</f>
        <v>208</v>
      </c>
      <c r="AJ10" s="94">
        <f>SUM($L$10,$R$10,$U$10,$X$10,$AA$10,$AD$10)</f>
        <v>5</v>
      </c>
      <c r="AK10" s="93" t="s">
        <v>19</v>
      </c>
      <c r="AL10" s="92">
        <f>SUM($N$10,$T$10,$W$10,$Z$10,$AC$10,$AF$10)</f>
        <v>16</v>
      </c>
      <c r="AM10" s="91">
        <f>IF($L$10&gt;$N$10,1,0)+IF($R$10&gt;$T$10,1,0)+IF($U$10&gt;$W$10,1,0)+IF($X$10&gt;$Z$10,1,0)+IF($AA$10&gt;$AC$10,1,0)+IF($AD$10&gt;$AF$10,1,0)</f>
        <v>1</v>
      </c>
      <c r="AN10" s="90" t="s">
        <v>19</v>
      </c>
      <c r="AO10" s="89">
        <f>IF($N$10&gt;$L$10,1,0)+IF($T$10&gt;$R$10,1,0)+IF($W$10&gt;$U$10,1,0)+IF($Z$10&gt;$X$10,1,0)+IF($AC$10&gt;$AA$10,1,0)+IF($AF$10&gt;$AD$10,1,0)</f>
        <v>5</v>
      </c>
      <c r="AP10" s="88">
        <f>IF(B10="","",RANK(B10,$B$9:$B$15,1))</f>
        <v>7</v>
      </c>
      <c r="AQ10" s="19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43" t="s">
        <v>21</v>
      </c>
      <c r="BI10" s="114"/>
      <c r="BJ10" s="114"/>
      <c r="BK10" s="114"/>
      <c r="BL10" s="114"/>
      <c r="BM10" s="114"/>
      <c r="BN10" s="114"/>
      <c r="BO10" s="16"/>
    </row>
    <row r="11" spans="1:67" s="15" customFormat="1" ht="34.950000000000003" customHeight="1" x14ac:dyDescent="0.25">
      <c r="A11" s="28"/>
      <c r="B11" s="110">
        <f>IF(K11="","-",RANK(G11,$G$9:$G$15,0)+RANK(F11,$F$9:$F$15,0)%+RANK(E11,$E$9:$E$15,0)%%+ROW()%%%)</f>
        <v>1.010111</v>
      </c>
      <c r="C11" s="107">
        <f>IF(B11="","",RANK(B11,$B$9:$B$15,1))</f>
        <v>1</v>
      </c>
      <c r="D11" s="109" t="str">
        <f>$L$22</f>
        <v>Leo Vercelli</v>
      </c>
      <c r="E11" s="85">
        <f>SUM(AG11-AI11)</f>
        <v>103</v>
      </c>
      <c r="F11" s="84">
        <f>SUM(AJ11-AL11)</f>
        <v>16</v>
      </c>
      <c r="G11" s="83">
        <f>SUM(AM11-AO11)</f>
        <v>6</v>
      </c>
      <c r="H11" s="108">
        <f>SMALL($B$9:$B$15,3)</f>
        <v>3.0303119999999999</v>
      </c>
      <c r="I11" s="107">
        <f>IF(H11="","",RANK(H11,$H$9:$H$15,1))</f>
        <v>3</v>
      </c>
      <c r="J11" s="106" t="str">
        <f>INDEX($D$9:$D$15,MATCH(H11,$B$9:$B$15,0),1)</f>
        <v>Laurin Monnerat</v>
      </c>
      <c r="K11" s="79" t="str">
        <f>$L$22</f>
        <v>Leo Vercelli</v>
      </c>
      <c r="L11" s="105">
        <f>IF($BF$8+$BF$9&gt;0,$BF$9,"")</f>
        <v>3</v>
      </c>
      <c r="M11" s="98" t="s">
        <v>19</v>
      </c>
      <c r="N11" s="103">
        <f>IF($BF$8+$BF$9&gt;0,$BF$8,"")</f>
        <v>0</v>
      </c>
      <c r="O11" s="99">
        <f>IF($AX$20+$AX$21&gt;0,$AX$21,"")</f>
        <v>3</v>
      </c>
      <c r="P11" s="98" t="s">
        <v>19</v>
      </c>
      <c r="Q11" s="103">
        <f>IF($AX$20+$AX$21&gt;0,$AX$20,"")</f>
        <v>0</v>
      </c>
      <c r="R11" s="102"/>
      <c r="S11" s="101"/>
      <c r="T11" s="100"/>
      <c r="U11" s="99">
        <f>IF($AX$11+$AX$12&gt;0,$AX$11,"")</f>
        <v>3</v>
      </c>
      <c r="V11" s="98" t="s">
        <v>19</v>
      </c>
      <c r="W11" s="103">
        <f>IF($AX$11+$AX$12&gt;0,$AX$12,"")</f>
        <v>0</v>
      </c>
      <c r="X11" s="99">
        <f>IF($BN$26+$BN$27&gt;0,$BN$26,"")</f>
        <v>3</v>
      </c>
      <c r="Y11" s="104" t="s">
        <v>19</v>
      </c>
      <c r="Z11" s="103">
        <f>IF($BN$26+$BN$27&gt;0,$BN$27,"")</f>
        <v>2</v>
      </c>
      <c r="AA11" s="99">
        <f>IF($BN$14+$BN$15&gt;0,$BN$14,"")</f>
        <v>3</v>
      </c>
      <c r="AB11" s="104" t="s">
        <v>19</v>
      </c>
      <c r="AC11" s="103">
        <f>IF($BN$14+$BN$15&gt;0,$BN$15,"")</f>
        <v>0</v>
      </c>
      <c r="AD11" s="99">
        <f>IF($BF$14+$BF$15&gt;0,$BF$14,"")</f>
        <v>3</v>
      </c>
      <c r="AE11" s="98" t="s">
        <v>19</v>
      </c>
      <c r="AF11" s="97">
        <f>IF($BF$14+$BF$15&gt;0,$BF$15,"")</f>
        <v>0</v>
      </c>
      <c r="AG11" s="96">
        <f>SUM(AS11:AW11)+SUM(AS21:AW21)+SUM(BA9:BE9)+SUM(BA14:BE14)+SUM(BI14:BM14)+SUM(BI26:BM26)</f>
        <v>216</v>
      </c>
      <c r="AH11" s="93" t="s">
        <v>19</v>
      </c>
      <c r="AI11" s="95">
        <f>SUM(AS12:AW12)+SUM(AS20:AW20)+SUM(BA8:BE8)+SUM(BA15:BE15)+SUM(BI15:BM15)+SUM(BI27:BM27)</f>
        <v>113</v>
      </c>
      <c r="AJ11" s="94">
        <f>SUM($L$11,$O$11,$U$11,$X$11,$AA$11,$AD$11)</f>
        <v>18</v>
      </c>
      <c r="AK11" s="93" t="s">
        <v>19</v>
      </c>
      <c r="AL11" s="92">
        <f>SUM($N$11,$Q$11,$W$11,$Z$11,$AC$11,$AF$11)</f>
        <v>2</v>
      </c>
      <c r="AM11" s="91">
        <f>IF($L$11&gt;$N$11,1,0)+IF($O$11&gt;$Q$11,1,0)+IF($U$11&gt;$W$11,1,0)+IF($X$11&gt;$Z$11,1,0)+IF($AA$11&gt;$AC$11,1,0)+IF($AD$11&gt;$AF$11,1,0)</f>
        <v>6</v>
      </c>
      <c r="AN11" s="90" t="s">
        <v>19</v>
      </c>
      <c r="AO11" s="89">
        <f>IF($N$11&gt;$L$11,1,0)+IF($Q$11&gt;$O$11,1,0)+IF($W$11&gt;$U$11,1,0)+IF($Z$11&gt;$X$11,1,0)+IF($AC$11&gt;$AA$11,1,0)+IF($AF$11&gt;$AD$11,1,0)</f>
        <v>0</v>
      </c>
      <c r="AP11" s="88">
        <f>IF(B11="","",RANK(B11,$B$9:$B$15,1))</f>
        <v>1</v>
      </c>
      <c r="AQ11" s="44"/>
      <c r="AR11" s="41" t="str">
        <f>$L$22</f>
        <v>Leo Vercelli</v>
      </c>
      <c r="AS11" s="40">
        <v>11</v>
      </c>
      <c r="AT11" s="40">
        <v>11</v>
      </c>
      <c r="AU11" s="40">
        <v>11</v>
      </c>
      <c r="AV11" s="40"/>
      <c r="AW11" s="40"/>
      <c r="AX11" s="37">
        <f>IF(AS11&gt;AS12,1,0)+IF(AT11&gt;AT12,1,0)+IF(AU11&gt;AU12,1,0)+IF(AV11&gt;AV12,1,0)+IF(AW11&gt;AW12,1,0)</f>
        <v>3</v>
      </c>
      <c r="AY11" s="17"/>
      <c r="AZ11" s="39" t="str">
        <f>$L$24</f>
        <v>Laurin Monnerat</v>
      </c>
      <c r="BA11" s="38">
        <v>11</v>
      </c>
      <c r="BB11" s="38">
        <v>11</v>
      </c>
      <c r="BC11" s="38">
        <v>12</v>
      </c>
      <c r="BD11" s="38"/>
      <c r="BE11" s="38"/>
      <c r="BF11" s="37">
        <f>IF(BA11&gt;BA12,1,0)+IF(BB11&gt;BB12,1,0)+IF(BC11&gt;BC12,1,0)+IF(BD11&gt;BD12,1,0)+IF(BE11&gt;BE12,1,0)</f>
        <v>3</v>
      </c>
      <c r="BG11" s="36"/>
      <c r="BH11" s="39" t="str">
        <f>$L$18</f>
        <v>Santhoss Baskaran</v>
      </c>
      <c r="BI11" s="38">
        <v>5</v>
      </c>
      <c r="BJ11" s="38">
        <v>2</v>
      </c>
      <c r="BK11" s="38">
        <v>8</v>
      </c>
      <c r="BL11" s="38"/>
      <c r="BM11" s="38"/>
      <c r="BN11" s="37">
        <f>IF(BI11&gt;BI12,1,0)+IF(BJ11&gt;BJ12,1,0)+IF(BK11&gt;BK12,1,0)+IF(BL11&gt;BL12,1,0)+IF(BM11&gt;BM12,1,0)</f>
        <v>0</v>
      </c>
      <c r="BO11" s="16"/>
    </row>
    <row r="12" spans="1:67" s="15" customFormat="1" ht="34.950000000000003" customHeight="1" thickBot="1" x14ac:dyDescent="0.3">
      <c r="A12" s="28"/>
      <c r="B12" s="110">
        <f>IF(K12="","-",RANK(G12,$G$9:$G$15,0)+RANK(F12,$F$9:$F$15,0)%+RANK(E12,$E$9:$E$15,0)%%+ROW()%%%)</f>
        <v>3.0303119999999999</v>
      </c>
      <c r="C12" s="107">
        <f>IF(B12="","",RANK(B12,$B$9:$B$15,1))</f>
        <v>3</v>
      </c>
      <c r="D12" s="109" t="str">
        <f>$L$24</f>
        <v>Laurin Monnerat</v>
      </c>
      <c r="E12" s="85">
        <f>SUM(AG12-AI12)</f>
        <v>53</v>
      </c>
      <c r="F12" s="84">
        <f>SUM(AJ12-AL12)</f>
        <v>7</v>
      </c>
      <c r="G12" s="83">
        <f>SUM(AM12-AO12)</f>
        <v>2</v>
      </c>
      <c r="H12" s="108">
        <f>SMALL($B$9:$B$15,4)</f>
        <v>4.0404140000000002</v>
      </c>
      <c r="I12" s="107">
        <f>IF(H12="","",RANK(H12,$H$9:$H$15,1))</f>
        <v>4</v>
      </c>
      <c r="J12" s="106" t="str">
        <f>INDEX($D$9:$D$15,MATCH(H12,$B$9:$B$15,0),1)</f>
        <v>Timo Iseli</v>
      </c>
      <c r="K12" s="79" t="str">
        <f>$L$24</f>
        <v>Laurin Monnerat</v>
      </c>
      <c r="L12" s="105">
        <f>IF($BN$11+$BN$12&gt;0,$BN$12,"")</f>
        <v>3</v>
      </c>
      <c r="M12" s="98" t="s">
        <v>19</v>
      </c>
      <c r="N12" s="103">
        <f>IF($BN$11+$BN$12&gt;0,$BN$11,"")</f>
        <v>0</v>
      </c>
      <c r="O12" s="99">
        <f>IF($BN$20+$BN$21&gt;0,$BN$21,"")</f>
        <v>3</v>
      </c>
      <c r="P12" s="98" t="s">
        <v>19</v>
      </c>
      <c r="Q12" s="103">
        <f>IF($BN$20+$BN$21&gt;0,$BN$20,"")</f>
        <v>0</v>
      </c>
      <c r="R12" s="99">
        <f>IF($AX$11+$AX$12&gt;0,$AX$12,"")</f>
        <v>0</v>
      </c>
      <c r="S12" s="98" t="s">
        <v>19</v>
      </c>
      <c r="T12" s="103">
        <f>IF($AX$11+$AX$12&gt;0,$AX$11,"")</f>
        <v>3</v>
      </c>
      <c r="U12" s="102"/>
      <c r="V12" s="101"/>
      <c r="W12" s="100"/>
      <c r="X12" s="99">
        <f>IF($AX$23+$AX$24&gt;0,$AX$23,"")</f>
        <v>1</v>
      </c>
      <c r="Y12" s="98" t="s">
        <v>19</v>
      </c>
      <c r="Z12" s="103">
        <f>IF($AX$23+$AX$24&gt;0,$AX$24,"")</f>
        <v>3</v>
      </c>
      <c r="AA12" s="99">
        <f>IF($BF$11+$BF$12&gt;0,$BF$11,"")</f>
        <v>3</v>
      </c>
      <c r="AB12" s="98" t="s">
        <v>19</v>
      </c>
      <c r="AC12" s="103">
        <f>IF($BF$11+$BF$12&gt;0,$BF$12,"")</f>
        <v>0</v>
      </c>
      <c r="AD12" s="99">
        <f>IF($BF$23+$BF$24&gt;0,$BF$23,"")</f>
        <v>3</v>
      </c>
      <c r="AE12" s="98" t="s">
        <v>19</v>
      </c>
      <c r="AF12" s="97">
        <f>IF($BF$23+$BF$24&gt;0,$BF$24,"")</f>
        <v>0</v>
      </c>
      <c r="AG12" s="96">
        <f>SUM(AS12:AW12)+SUM(AS23:AW23)+SUM(BA11:BE11)+SUM(BA23:BE23)+SUM(BI12:BM12)+SUM(BI21:BM21)</f>
        <v>187</v>
      </c>
      <c r="AH12" s="93" t="s">
        <v>19</v>
      </c>
      <c r="AI12" s="95">
        <f>SUM(AS11:AW11)+SUM(AS24:AW24)+SUM(BA12:BE12)+SUM(BA24:BE24)+SUM(BI11:BM11)+SUM(BI20:BM20)</f>
        <v>134</v>
      </c>
      <c r="AJ12" s="94">
        <f>SUM($L$12,$O$12,$R$12,$X$12,$AA$12,$AD$12)</f>
        <v>13</v>
      </c>
      <c r="AK12" s="93" t="s">
        <v>19</v>
      </c>
      <c r="AL12" s="92">
        <f>SUM($N$12,$Q$12,$T$12,$Z$12,$AC$12,$AF$12)</f>
        <v>6</v>
      </c>
      <c r="AM12" s="91">
        <f>IF($L$12&gt;$N$12,1,0)+IF($O$12&gt;$Q$12,1,0)+IF($R$12&gt;$T$12,1,0)+IF($X$12&gt;$Z$12,1,0)+IF($AA$12&gt;$AC$12,1,0)+IF($AD$12&gt;$AF$12,1,0)</f>
        <v>4</v>
      </c>
      <c r="AN12" s="90" t="s">
        <v>19</v>
      </c>
      <c r="AO12" s="89">
        <f>IF($N$12&gt;$L$12,1,0)+IF($Q$12&gt;$O$12,1,0)+IF($T$12&gt;$R$12,1,0)+IF($Z$12&gt;$X$12,1,0)+IF($AC$12&gt;$AA$12,1,0)+IF($AF$12&gt;$AD$12,1,0)</f>
        <v>2</v>
      </c>
      <c r="AP12" s="88">
        <f>IF(B12="","",RANK(B12,$B$9:$B$15,1))</f>
        <v>3</v>
      </c>
      <c r="AQ12" s="44"/>
      <c r="AR12" s="35" t="str">
        <f>$L$24</f>
        <v>Laurin Monnerat</v>
      </c>
      <c r="AS12" s="34">
        <v>8</v>
      </c>
      <c r="AT12" s="34">
        <v>6</v>
      </c>
      <c r="AU12" s="34">
        <v>5</v>
      </c>
      <c r="AV12" s="34"/>
      <c r="AW12" s="34"/>
      <c r="AX12" s="33">
        <f>IF(AS12&gt;AS11,1,0)+IF(AT12&gt;AT11,1,0)+IF(AU12&gt;AU11,1,0)+IF(AV12&gt;AV11,1,0)+IF(AW12&gt;AW11,1,0)</f>
        <v>0</v>
      </c>
      <c r="AY12" s="17"/>
      <c r="AZ12" s="35" t="str">
        <f>$L$28</f>
        <v>Timo Iseli</v>
      </c>
      <c r="BA12" s="34">
        <v>9</v>
      </c>
      <c r="BB12" s="34">
        <v>5</v>
      </c>
      <c r="BC12" s="34">
        <v>10</v>
      </c>
      <c r="BD12" s="34"/>
      <c r="BE12" s="34"/>
      <c r="BF12" s="33">
        <f>IF(BA12&gt;BA11,1,0)+IF(BB12&gt;BB11,1,0)+IF(BC12&gt;BC11,1,0)+IF(BD12&gt;BD11,1,0)+IF(BE12&gt;BE11,1,0)</f>
        <v>0</v>
      </c>
      <c r="BG12" s="36"/>
      <c r="BH12" s="35" t="str">
        <f>$L$24</f>
        <v>Laurin Monnerat</v>
      </c>
      <c r="BI12" s="34">
        <v>11</v>
      </c>
      <c r="BJ12" s="34">
        <v>11</v>
      </c>
      <c r="BK12" s="34">
        <v>11</v>
      </c>
      <c r="BL12" s="34"/>
      <c r="BM12" s="34"/>
      <c r="BN12" s="33">
        <f>IF(BI12&gt;BI11,1,0)+IF(BJ12&gt;BJ11,1,0)+IF(BK12&gt;BK11,1,0)+IF(BL12&gt;BL11,1,0)+IF(BM12&gt;BM11,1,0)</f>
        <v>3</v>
      </c>
      <c r="BO12" s="16"/>
    </row>
    <row r="13" spans="1:67" s="15" customFormat="1" ht="34.950000000000003" customHeight="1" x14ac:dyDescent="0.25">
      <c r="A13" s="28"/>
      <c r="B13" s="110">
        <f>IF(K13="","-",RANK(G13,$G$9:$G$15,0)+RANK(F13,$F$9:$F$15,0)%+RANK(E13,$E$9:$E$15,0)%%+ROW()%%%)</f>
        <v>2.020213</v>
      </c>
      <c r="C13" s="107">
        <f>IF(B13="","",RANK(B13,$B$9:$B$15,1))</f>
        <v>2</v>
      </c>
      <c r="D13" s="109" t="str">
        <f>$L$26</f>
        <v>Simone Finocchiaro</v>
      </c>
      <c r="E13" s="85">
        <f>SUM(AG13-AI13)</f>
        <v>65</v>
      </c>
      <c r="F13" s="84">
        <f>SUM(AJ13-AL13)</f>
        <v>13</v>
      </c>
      <c r="G13" s="83">
        <f>SUM(AM13-AO13)</f>
        <v>4</v>
      </c>
      <c r="H13" s="108">
        <f>SMALL($B$9:$B$15,5)</f>
        <v>4.0507090000000003</v>
      </c>
      <c r="I13" s="107">
        <f>IF(H13="","",RANK(H13,$H$9:$H$15,1))</f>
        <v>5</v>
      </c>
      <c r="J13" s="106" t="str">
        <f>INDEX($D$9:$D$15,MATCH(H13,$B$9:$B$15,0),1)</f>
        <v>Santhoss Baskaran</v>
      </c>
      <c r="K13" s="79" t="str">
        <f>$L$26</f>
        <v>Simone Finocchiaro</v>
      </c>
      <c r="L13" s="105">
        <f>IF($BF$17+$BF$18&gt;0,$BF$18,"")</f>
        <v>3</v>
      </c>
      <c r="M13" s="98" t="s">
        <v>19</v>
      </c>
      <c r="N13" s="103">
        <f>IF($BF$17+$BF$18&gt;0,$BF$17,"")</f>
        <v>0</v>
      </c>
      <c r="O13" s="99">
        <f>IF($BN$8+$BN$9&gt;0,$BN$9,"")</f>
        <v>3</v>
      </c>
      <c r="P13" s="98" t="s">
        <v>19</v>
      </c>
      <c r="Q13" s="103">
        <f>IF($BN$8+$BN$9&gt;0,$BN$8,"")</f>
        <v>0</v>
      </c>
      <c r="R13" s="99">
        <f>IF($BN$26+$BN$27&gt;0,$BN$27,"")</f>
        <v>2</v>
      </c>
      <c r="S13" s="98" t="s">
        <v>19</v>
      </c>
      <c r="T13" s="103">
        <f>IF($BN$26+$BN$27&gt;0,$BN$26,"")</f>
        <v>3</v>
      </c>
      <c r="U13" s="99">
        <f>IF($AX$23+$AX$24&gt;0,$AX$24,"")</f>
        <v>3</v>
      </c>
      <c r="V13" s="98" t="s">
        <v>19</v>
      </c>
      <c r="W13" s="103">
        <f>IF($AX$23+$AX$24&gt;0,$AX$23,"")</f>
        <v>1</v>
      </c>
      <c r="X13" s="113"/>
      <c r="Y13" s="112"/>
      <c r="Z13" s="111"/>
      <c r="AA13" s="99">
        <f>IF($AX$14+$AX$15&gt;0,$AX$14,"")</f>
        <v>3</v>
      </c>
      <c r="AB13" s="98" t="s">
        <v>19</v>
      </c>
      <c r="AC13" s="103">
        <f>IF($AX$14+$AX$15&gt;0,$AX$15,"")</f>
        <v>0</v>
      </c>
      <c r="AD13" s="99">
        <f>IF($BN$17+$BN$18&gt;0,$BN$17,"")</f>
        <v>3</v>
      </c>
      <c r="AE13" s="98" t="s">
        <v>19</v>
      </c>
      <c r="AF13" s="97">
        <f>IF($BN$17+$BN$18&gt;0,$BN$18,"")</f>
        <v>0</v>
      </c>
      <c r="AG13" s="96">
        <f>SUM(AS14:AW14)+SUM(AS24:AW24)+SUM(BA18:BE18)+SUM(BI9:BM9)+SUM(BI17:BM17)+SUM(BI27:BM27)</f>
        <v>215</v>
      </c>
      <c r="AH13" s="93" t="s">
        <v>19</v>
      </c>
      <c r="AI13" s="95">
        <f>SUM(AS15:AW15)+SUM(AS23:AW23)+SUM(BA17:BE17)+SUM(BI8:BM8)+SUM(BI18:BM18)+SUM(BI26:BM26)</f>
        <v>150</v>
      </c>
      <c r="AJ13" s="94">
        <f>SUM($L$13,$O$13,$R$13,$U$13,$AA$13,$AD$13)</f>
        <v>17</v>
      </c>
      <c r="AK13" s="93" t="s">
        <v>19</v>
      </c>
      <c r="AL13" s="92">
        <f>SUM($N$13,$Q$13,$T$13,$W$13,$AC$13,$AF$13)</f>
        <v>4</v>
      </c>
      <c r="AM13" s="91">
        <f>IF($L$13&gt;$N$13,1,0)+IF($O$13&gt;$Q$13,1,0)+IF($R$13&gt;$T$13,1,0)+IF($U$13&gt;$W$13,1,0)+IF($AA$13&gt;$AC$13,1,0)+IF($AD$13&gt;$AF$13,1,0)</f>
        <v>5</v>
      </c>
      <c r="AN13" s="90" t="s">
        <v>19</v>
      </c>
      <c r="AO13" s="89">
        <f>IF($N$13&gt;$L$13,1,0)+IF($Q$13&gt;$O$13,1,0)+IF($T$13&gt;$R$13,1,0)+IF($W$13&gt;$U$13,1,0)+IF($AC$13&gt;$AA$13,1,0)+IF($AF$13&gt;$AD$13,1,0)</f>
        <v>1</v>
      </c>
      <c r="AP13" s="88">
        <f>IF(B13="","",RANK(B13,$B$9:$B$15,1))</f>
        <v>2</v>
      </c>
      <c r="AQ13" s="44"/>
      <c r="AR13" s="57"/>
      <c r="AS13" s="57"/>
      <c r="AT13" s="57"/>
      <c r="AU13" s="57"/>
      <c r="AV13" s="57"/>
      <c r="AW13" s="57"/>
      <c r="AX13" s="56"/>
      <c r="AY13" s="56"/>
      <c r="AZ13" s="43" t="s">
        <v>20</v>
      </c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16"/>
    </row>
    <row r="14" spans="1:67" s="15" customFormat="1" ht="34.950000000000003" customHeight="1" x14ac:dyDescent="0.25">
      <c r="A14" s="28"/>
      <c r="B14" s="110">
        <f>IF(K14="","-",RANK(G14,$G$9:$G$15,0)+RANK(F14,$F$9:$F$15,0)%+RANK(E14,$E$9:$E$15,0)%%+ROW()%%%)</f>
        <v>4.0404140000000002</v>
      </c>
      <c r="C14" s="107">
        <f>IF(B14="","",RANK(B14,$B$9:$B$15,1))</f>
        <v>4</v>
      </c>
      <c r="D14" s="109" t="str">
        <f>$L$28</f>
        <v>Timo Iseli</v>
      </c>
      <c r="E14" s="85">
        <f>SUM(AG14-AI14)</f>
        <v>-18</v>
      </c>
      <c r="F14" s="84">
        <f>SUM(AJ14-AL14)</f>
        <v>-5</v>
      </c>
      <c r="G14" s="83">
        <f>SUM(AM14-AO14)</f>
        <v>-2</v>
      </c>
      <c r="H14" s="108">
        <f>SMALL($B$9:$B$15,6)</f>
        <v>6.0605149999999997</v>
      </c>
      <c r="I14" s="107">
        <f>IF(H14="","",RANK(H14,$H$9:$H$15,1))</f>
        <v>6</v>
      </c>
      <c r="J14" s="106" t="str">
        <f>INDEX($D$9:$D$15,MATCH(H14,$B$9:$B$15,0),1)</f>
        <v>Beat Schindelholz</v>
      </c>
      <c r="K14" s="79" t="str">
        <f>$L$28</f>
        <v>Timo Iseli</v>
      </c>
      <c r="L14" s="105">
        <f>IF($BF$26+$BF$27&gt;0,$BF$27,"")</f>
        <v>3</v>
      </c>
      <c r="M14" s="98" t="s">
        <v>19</v>
      </c>
      <c r="N14" s="103">
        <f>IF($BF$26+$BF$27&gt;0,$BF$26,"")</f>
        <v>0</v>
      </c>
      <c r="O14" s="99">
        <f>IF($BF$20+$BF$21&gt;0,$BF$21,"")</f>
        <v>1</v>
      </c>
      <c r="P14" s="98" t="s">
        <v>19</v>
      </c>
      <c r="Q14" s="103">
        <f>IF($BF$20+$BF$21&gt;0,$BF$20,"")</f>
        <v>3</v>
      </c>
      <c r="R14" s="99">
        <f>IF($BN$14+$BN$15&gt;0,$BN$15,"")</f>
        <v>0</v>
      </c>
      <c r="S14" s="98" t="s">
        <v>19</v>
      </c>
      <c r="T14" s="103">
        <f>IF($BN$14+$BN$15&gt;0,$BN$14,"")</f>
        <v>3</v>
      </c>
      <c r="U14" s="99">
        <f>IF($BF$11+$BF$12&gt;0,$BF$12,"")</f>
        <v>0</v>
      </c>
      <c r="V14" s="98" t="s">
        <v>19</v>
      </c>
      <c r="W14" s="103">
        <f>IF($BF$11+$BF$12&gt;0,$BF$11,"")</f>
        <v>3</v>
      </c>
      <c r="X14" s="99">
        <f>IF($AX$14+$AX$15&gt;0,$AX$15,"")</f>
        <v>0</v>
      </c>
      <c r="Y14" s="104" t="s">
        <v>19</v>
      </c>
      <c r="Z14" s="103">
        <f>IF($AX$14+$AX$15&gt;0,$AX$14,"")</f>
        <v>3</v>
      </c>
      <c r="AA14" s="102"/>
      <c r="AB14" s="101"/>
      <c r="AC14" s="100"/>
      <c r="AD14" s="99">
        <f>IF($BN$23+$BN$24&gt;0,$BN$23,"")</f>
        <v>3</v>
      </c>
      <c r="AE14" s="98" t="s">
        <v>19</v>
      </c>
      <c r="AF14" s="97">
        <f>IF($BN$23+$BN$24&gt;0,$BN$24,"")</f>
        <v>0</v>
      </c>
      <c r="AG14" s="96">
        <f>SUM(AS15:AW15)+SUM(BA12:BE12)+SUM(BA21:BE21)+SUM(BA27:BE27)+SUM(BI15:BM15)+SUM(BI23:BM23)</f>
        <v>162</v>
      </c>
      <c r="AH14" s="93" t="s">
        <v>19</v>
      </c>
      <c r="AI14" s="95">
        <f>SUM(AS14:AW14)+SUM(BA11:BE11)+SUM(BA20:BE20)+SUM(BA26:BE26)+SUM(BI14:BM14)+SUM(BI24:BM24)</f>
        <v>180</v>
      </c>
      <c r="AJ14" s="94">
        <f>SUM($L$14,$O$14,$R$14,$U$14,$X$14,$AD$14)</f>
        <v>7</v>
      </c>
      <c r="AK14" s="93" t="s">
        <v>19</v>
      </c>
      <c r="AL14" s="92">
        <f>SUM($N$14,$Q$14,$T$14,$W$14,$Z$14,$AF$14)</f>
        <v>12</v>
      </c>
      <c r="AM14" s="91">
        <f>IF($L$14&gt;$N$14,1,0)+IF($O$14&gt;$Q$14,1,0)+IF($R$14&gt;$T$14,1,0)+IF($U$14&gt;$W$14,1,0)+IF($X$14&gt;$Z$14,1,0)+IF($AD$14&gt;$AF$14,1,0)</f>
        <v>2</v>
      </c>
      <c r="AN14" s="90" t="s">
        <v>19</v>
      </c>
      <c r="AO14" s="89">
        <f>IF($N$14&gt;$L$14,1,0)+IF($Q$14&gt;$O$14,1,0)+IF($T$14&gt;$R$14,1,0)+IF($W$14&gt;$U$14,1,0)+IF($Z$14&gt;$X$14,1,0)+IF($AF$14&gt;$AD$14,1,0)</f>
        <v>4</v>
      </c>
      <c r="AP14" s="88">
        <f>IF(B14="","",RANK(B14,$B$9:$B$15,1))</f>
        <v>4</v>
      </c>
      <c r="AQ14" s="44"/>
      <c r="AR14" s="41" t="str">
        <f>$L$26</f>
        <v>Simone Finocchiaro</v>
      </c>
      <c r="AS14" s="40">
        <v>11</v>
      </c>
      <c r="AT14" s="40">
        <v>12</v>
      </c>
      <c r="AU14" s="40">
        <v>11</v>
      </c>
      <c r="AV14" s="40"/>
      <c r="AW14" s="40"/>
      <c r="AX14" s="37">
        <f>IF(AS14&gt;AS15,1,0)+IF(AT14&gt;AT15,1,0)+IF(AU14&gt;AU15,1,0)+IF(AV14&gt;AV15,1,0)+IF(AW14&gt;AW15,1,0)</f>
        <v>3</v>
      </c>
      <c r="AY14" s="17"/>
      <c r="AZ14" s="39" t="str">
        <f>$L$22</f>
        <v>Leo Vercelli</v>
      </c>
      <c r="BA14" s="38">
        <v>11</v>
      </c>
      <c r="BB14" s="38">
        <v>11</v>
      </c>
      <c r="BC14" s="38">
        <v>11</v>
      </c>
      <c r="BD14" s="38"/>
      <c r="BE14" s="38"/>
      <c r="BF14" s="37">
        <f>IF(BA14&gt;BA15,1,0)+IF(BB14&gt;BB15,1,0)+IF(BC14&gt;BC15,1,0)+IF(BD14&gt;BD15,1,0)+IF(BE14&gt;BE15,1,0)</f>
        <v>3</v>
      </c>
      <c r="BG14" s="36"/>
      <c r="BH14" s="39" t="str">
        <f>$L$22</f>
        <v>Leo Vercelli</v>
      </c>
      <c r="BI14" s="38">
        <v>11</v>
      </c>
      <c r="BJ14" s="38">
        <v>11</v>
      </c>
      <c r="BK14" s="38">
        <v>11</v>
      </c>
      <c r="BL14" s="38"/>
      <c r="BM14" s="38"/>
      <c r="BN14" s="37">
        <f>IF(BI14&gt;BI15,1,0)+IF(BJ14&gt;BJ15,1,0)+IF(BK14&gt;BK15,1,0)+IF(BL14&gt;BL15,1,0)+IF(BM14&gt;BM15,1,0)</f>
        <v>3</v>
      </c>
      <c r="BO14" s="16"/>
    </row>
    <row r="15" spans="1:67" s="15" customFormat="1" ht="34.950000000000003" customHeight="1" thickBot="1" x14ac:dyDescent="0.3">
      <c r="A15" s="28"/>
      <c r="B15" s="87">
        <f>IF(K15="","-",RANK(G15,$G$9:$G$15,0)+RANK(F15,$F$9:$F$15,0)%+RANK(E15,$E$9:$E$15,0)%%+ROW()%%%)</f>
        <v>6.0605149999999997</v>
      </c>
      <c r="C15" s="83">
        <f>IF(B15="","",RANK(B15,$B$9:$B$15,1))</f>
        <v>6</v>
      </c>
      <c r="D15" s="86" t="str">
        <f>$L$30</f>
        <v>Beat Schindelholz</v>
      </c>
      <c r="E15" s="85">
        <f>SUM(AG15-AI15)</f>
        <v>-62</v>
      </c>
      <c r="F15" s="84">
        <f>SUM(AJ15-AL15)</f>
        <v>-11</v>
      </c>
      <c r="G15" s="83">
        <f>SUM(AM15-AO15)</f>
        <v>-4</v>
      </c>
      <c r="H15" s="82">
        <f>SMALL($B$9:$B$15,7)</f>
        <v>6.0606099999999996</v>
      </c>
      <c r="I15" s="81">
        <f>IF(H15="","",RANK(H15,$H$9:$H$15,1))</f>
        <v>7</v>
      </c>
      <c r="J15" s="80" t="str">
        <f>INDEX($D$9:$D$15,MATCH(H15,$B$9:$B$15,0),1)</f>
        <v>Dylan Rohner</v>
      </c>
      <c r="K15" s="79" t="str">
        <f>$L$30</f>
        <v>Beat Schindelholz</v>
      </c>
      <c r="L15" s="78">
        <f>IF($AX$17+$AX$18&gt;0,$AX$18,"")</f>
        <v>2</v>
      </c>
      <c r="M15" s="77" t="s">
        <v>19</v>
      </c>
      <c r="N15" s="74">
        <f>IF($AX$17+$AX$18&gt;0,$AX$17,"")</f>
        <v>3</v>
      </c>
      <c r="O15" s="76">
        <f>IF($AX$26+$AX$27&gt;0,$AX$27,"")</f>
        <v>3</v>
      </c>
      <c r="P15" s="77" t="s">
        <v>19</v>
      </c>
      <c r="Q15" s="74">
        <f>IF($AX$26+$AX$27&gt;0,$AX$26,"")</f>
        <v>1</v>
      </c>
      <c r="R15" s="76">
        <f>IF($BF$14+$BF$15&gt;0,$BF$15,"")</f>
        <v>0</v>
      </c>
      <c r="S15" s="77" t="s">
        <v>19</v>
      </c>
      <c r="T15" s="74">
        <f>IF($BF$14+$BF$15&gt;0,$BF$14,"")</f>
        <v>3</v>
      </c>
      <c r="U15" s="76">
        <f>IF($BF$23+$BF$24&gt;0,$BF$24,"")</f>
        <v>0</v>
      </c>
      <c r="V15" s="75" t="s">
        <v>19</v>
      </c>
      <c r="W15" s="74">
        <f>IF($BF$23+$BF$24&gt;0,$BF$23,"")</f>
        <v>3</v>
      </c>
      <c r="X15" s="76">
        <f>IF($BN$17+$BN$18&gt;0,$BN$18,"")</f>
        <v>0</v>
      </c>
      <c r="Y15" s="75" t="s">
        <v>19</v>
      </c>
      <c r="Z15" s="74">
        <f>IF($BN$17+$BN$18&gt;0,$BN$17,"")</f>
        <v>3</v>
      </c>
      <c r="AA15" s="76">
        <f>IF($BN$23+$BN$24&gt;0,$BN$24,"")</f>
        <v>0</v>
      </c>
      <c r="AB15" s="75" t="s">
        <v>19</v>
      </c>
      <c r="AC15" s="74">
        <f>IF($BN$23+$BN$24&gt;0,$BN$23,"")</f>
        <v>3</v>
      </c>
      <c r="AD15" s="73"/>
      <c r="AE15" s="72"/>
      <c r="AF15" s="71"/>
      <c r="AG15" s="70">
        <f>SUM(AS18:AW18)+SUM(AS27:AW27)+SUM(BA15:BE15)+SUM(BA24:BE24)+SUM(BI18:BM18)+SUM(BI24:BM24)</f>
        <v>158</v>
      </c>
      <c r="AH15" s="67" t="s">
        <v>19</v>
      </c>
      <c r="AI15" s="69">
        <f>SUM(AS17:AW17)+SUM(AS26:AW26)+SUM(BA14:BE14)+SUM(BA23:BE23)+SUM(BI17:BM17)+SUM(BI23:BM23)</f>
        <v>220</v>
      </c>
      <c r="AJ15" s="68">
        <f>SUM($L$15,$O$15,$R$15,$U$15,$X$15,$AA$15)</f>
        <v>5</v>
      </c>
      <c r="AK15" s="67" t="s">
        <v>19</v>
      </c>
      <c r="AL15" s="66">
        <f>SUM($N$15,$Q$15,$T$15,$W$15,$Z$15,$AC$15)</f>
        <v>16</v>
      </c>
      <c r="AM15" s="65">
        <f>IF($L$15&gt;$N$15,1,0)+IF($O$15&gt;$Q$15,1,0)+IF($R$15&gt;$T$15,1,0)+IF($U$15&gt;$W$15,1,0)+IF($X$15&gt;$Z$15,1,0)+IF($AA$15&gt;$AC$15,1,0)</f>
        <v>1</v>
      </c>
      <c r="AN15" s="64" t="s">
        <v>19</v>
      </c>
      <c r="AO15" s="63">
        <f>IF($N$15&gt;$L$15,1,0)+IF($Q$15&gt;$O$15,1,0)+IF($T$15&gt;$R$15,1,0)+IF($W$15&gt;$U$15,1,0)+IF($Z$15&gt;$X$15,1,0)+IF($AC$15&gt;$AA$15,1,0)</f>
        <v>5</v>
      </c>
      <c r="AP15" s="62">
        <f>IF(B15="","",RANK(B15,$B$9:$B$15,1))</f>
        <v>6</v>
      </c>
      <c r="AQ15" s="61"/>
      <c r="AR15" s="35" t="str">
        <f>$L$28</f>
        <v>Timo Iseli</v>
      </c>
      <c r="AS15" s="34">
        <v>8</v>
      </c>
      <c r="AT15" s="34">
        <v>10</v>
      </c>
      <c r="AU15" s="34">
        <v>8</v>
      </c>
      <c r="AV15" s="34"/>
      <c r="AW15" s="34"/>
      <c r="AX15" s="33">
        <f>IF(AS15&gt;AS14,1,0)+IF(AT15&gt;AT14,1,0)+IF(AU15&gt;AU14,1,0)+IF(AV15&gt;AV14,1,0)+IF(AW15&gt;AW14,1,0)</f>
        <v>0</v>
      </c>
      <c r="AY15" s="17"/>
      <c r="AZ15" s="35" t="str">
        <f>$L$30</f>
        <v>Beat Schindelholz</v>
      </c>
      <c r="BA15" s="34">
        <v>8</v>
      </c>
      <c r="BB15" s="34">
        <v>1</v>
      </c>
      <c r="BC15" s="34">
        <v>2</v>
      </c>
      <c r="BD15" s="34"/>
      <c r="BE15" s="34"/>
      <c r="BF15" s="33">
        <f>IF(BA15&gt;BA14,1,0)+IF(BB15&gt;BB14,1,0)+IF(BC15&gt;BC14,1,0)+IF(BD15&gt;BD14,1,0)+IF(BE15&gt;BE14,1,0)</f>
        <v>0</v>
      </c>
      <c r="BG15" s="36"/>
      <c r="BH15" s="35" t="str">
        <f>$L$28</f>
        <v>Timo Iseli</v>
      </c>
      <c r="BI15" s="34">
        <v>7</v>
      </c>
      <c r="BJ15" s="34">
        <v>5</v>
      </c>
      <c r="BK15" s="34">
        <v>6</v>
      </c>
      <c r="BL15" s="34"/>
      <c r="BM15" s="34"/>
      <c r="BN15" s="33">
        <f>IF(BI15&gt;BI14,1,0)+IF(BJ15&gt;BJ14,1,0)+IF(BK15&gt;BK14,1,0)+IF(BL15&gt;BL14,1,0)+IF(BM15&gt;BM14,1,0)</f>
        <v>0</v>
      </c>
      <c r="BO15" s="16"/>
    </row>
    <row r="16" spans="1:67" s="15" customFormat="1" ht="34.950000000000003" customHeight="1" x14ac:dyDescent="0.25">
      <c r="A16" s="28"/>
      <c r="B16" s="27"/>
      <c r="C16" s="27"/>
      <c r="D16" s="27"/>
      <c r="E16" s="27"/>
      <c r="F16" s="27"/>
      <c r="G16" s="27"/>
      <c r="H16" s="27"/>
      <c r="I16" s="27"/>
      <c r="J16" s="27"/>
      <c r="K16" s="50"/>
      <c r="L16" s="60"/>
      <c r="M16" s="60"/>
      <c r="N16" s="49"/>
      <c r="O16" s="4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54"/>
      <c r="AE16" s="54"/>
      <c r="AF16" s="19"/>
      <c r="AG16" s="19"/>
      <c r="AH16" s="19"/>
      <c r="AI16" s="19"/>
      <c r="AJ16" s="19"/>
      <c r="AK16" s="19"/>
      <c r="AL16" s="19"/>
      <c r="AM16" s="54"/>
      <c r="AN16" s="54"/>
      <c r="AO16" s="54"/>
      <c r="AP16" s="54"/>
      <c r="AQ16" s="44"/>
      <c r="AR16" s="43" t="s">
        <v>18</v>
      </c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6"/>
    </row>
    <row r="17" spans="1:67" s="15" customFormat="1" ht="34.950000000000003" customHeight="1" thickBot="1" x14ac:dyDescent="0.45">
      <c r="A17" s="28"/>
      <c r="B17" s="27"/>
      <c r="C17" s="27"/>
      <c r="D17" s="27"/>
      <c r="E17" s="27"/>
      <c r="F17" s="27"/>
      <c r="G17" s="27"/>
      <c r="H17" s="27"/>
      <c r="I17" s="27"/>
      <c r="J17" s="27"/>
      <c r="K17" s="32"/>
      <c r="L17" s="32"/>
      <c r="M17" s="32"/>
      <c r="N17" s="32"/>
      <c r="O17" s="32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31" t="s">
        <v>17</v>
      </c>
      <c r="AE17" s="31"/>
      <c r="AF17" s="31"/>
      <c r="AG17" s="31"/>
      <c r="AH17" s="31"/>
      <c r="AI17" s="31"/>
      <c r="AJ17" s="31"/>
      <c r="AK17" s="59"/>
      <c r="AL17" s="30"/>
      <c r="AM17" s="48"/>
      <c r="AN17" s="48"/>
      <c r="AO17" s="48"/>
      <c r="AP17" s="55"/>
      <c r="AQ17" s="54"/>
      <c r="AR17" s="41" t="str">
        <f>$L$18</f>
        <v>Santhoss Baskaran</v>
      </c>
      <c r="AS17" s="40">
        <v>6</v>
      </c>
      <c r="AT17" s="40">
        <v>11</v>
      </c>
      <c r="AU17" s="40">
        <v>11</v>
      </c>
      <c r="AV17" s="40">
        <v>12</v>
      </c>
      <c r="AW17" s="40">
        <v>13</v>
      </c>
      <c r="AX17" s="37">
        <f>IF(AS17&gt;AS18,1,0)+IF(AT17&gt;AT18,1,0)+IF(AU17&gt;AU18,1,0)+IF(AV17&gt;AV18,1,0)+IF(AW17&gt;AW18,1,0)</f>
        <v>3</v>
      </c>
      <c r="AY17" s="17"/>
      <c r="AZ17" s="39" t="str">
        <f>$L$18</f>
        <v>Santhoss Baskaran</v>
      </c>
      <c r="BA17" s="38">
        <v>3</v>
      </c>
      <c r="BB17" s="38">
        <v>1</v>
      </c>
      <c r="BC17" s="38">
        <v>2</v>
      </c>
      <c r="BD17" s="38"/>
      <c r="BE17" s="38"/>
      <c r="BF17" s="37">
        <f>IF(BA17&gt;BA18,1,0)+IF(BB17&gt;BB18,1,0)+IF(BC17&gt;BC18,1,0)+IF(BD17&gt;BD18,1,0)+IF(BE17&gt;BE18,1,0)</f>
        <v>0</v>
      </c>
      <c r="BG17" s="17"/>
      <c r="BH17" s="39" t="str">
        <f>$L$26</f>
        <v>Simone Finocchiaro</v>
      </c>
      <c r="BI17" s="38">
        <v>11</v>
      </c>
      <c r="BJ17" s="38">
        <v>11</v>
      </c>
      <c r="BK17" s="38">
        <v>11</v>
      </c>
      <c r="BL17" s="38"/>
      <c r="BM17" s="38"/>
      <c r="BN17" s="37">
        <f>IF(BI17&gt;BI18,1,0)+IF(BJ17&gt;BJ18,1,0)+IF(BK17&gt;BK18,1,0)+IF(BL17&gt;BL18,1,0)+IF(BM17&gt;BM18,1,0)</f>
        <v>3</v>
      </c>
      <c r="BO17" s="16"/>
    </row>
    <row r="18" spans="1:67" s="15" customFormat="1" ht="34.950000000000003" customHeight="1" thickTop="1" thickBot="1" x14ac:dyDescent="0.3">
      <c r="A18" s="28"/>
      <c r="B18" s="27"/>
      <c r="C18" s="27"/>
      <c r="D18" s="27"/>
      <c r="E18" s="27"/>
      <c r="F18" s="27"/>
      <c r="G18" s="27"/>
      <c r="H18" s="27"/>
      <c r="I18" s="27"/>
      <c r="J18" s="27"/>
      <c r="K18" s="26" t="s">
        <v>16</v>
      </c>
      <c r="L18" s="25" t="s">
        <v>35</v>
      </c>
      <c r="M18" s="24"/>
      <c r="N18" s="24"/>
      <c r="O18" s="24"/>
      <c r="P18" s="24"/>
      <c r="Q18" s="24"/>
      <c r="R18" s="23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2" t="str">
        <f>$J$9</f>
        <v>Leo Vercelli</v>
      </c>
      <c r="AE18" s="22"/>
      <c r="AF18" s="22"/>
      <c r="AG18" s="22"/>
      <c r="AH18" s="22"/>
      <c r="AI18" s="22"/>
      <c r="AJ18" s="22"/>
      <c r="AK18" s="21"/>
      <c r="AL18" s="20"/>
      <c r="AM18" s="45"/>
      <c r="AN18" s="45"/>
      <c r="AO18" s="45"/>
      <c r="AP18" s="45"/>
      <c r="AQ18" s="44"/>
      <c r="AR18" s="35" t="str">
        <f>$L$30</f>
        <v>Beat Schindelholz</v>
      </c>
      <c r="AS18" s="58">
        <v>11</v>
      </c>
      <c r="AT18" s="58">
        <v>6</v>
      </c>
      <c r="AU18" s="58">
        <v>7</v>
      </c>
      <c r="AV18" s="58">
        <v>14</v>
      </c>
      <c r="AW18" s="58">
        <v>11</v>
      </c>
      <c r="AX18" s="33">
        <f>IF(AS18&gt;AS17,1,0)+IF(AT18&gt;AT17,1,0)+IF(AU18&gt;AU17,1,0)+IF(AV18&gt;AV17,1,0)+IF(AW18&gt;AW17,1,0)</f>
        <v>2</v>
      </c>
      <c r="AY18" s="17"/>
      <c r="AZ18" s="35" t="str">
        <f>$L$26</f>
        <v>Simone Finocchiaro</v>
      </c>
      <c r="BA18" s="34">
        <v>11</v>
      </c>
      <c r="BB18" s="34">
        <v>11</v>
      </c>
      <c r="BC18" s="34">
        <v>11</v>
      </c>
      <c r="BD18" s="34"/>
      <c r="BE18" s="34"/>
      <c r="BF18" s="33">
        <f>IF(BA18&gt;BA17,1,0)+IF(BB18&gt;BB17,1,0)+IF(BC18&gt;BC17,1,0)+IF(BD18&gt;BD17,1,0)+IF(BE18&gt;BE17,1,0)</f>
        <v>3</v>
      </c>
      <c r="BG18" s="36"/>
      <c r="BH18" s="35" t="str">
        <f>$L$30</f>
        <v>Beat Schindelholz</v>
      </c>
      <c r="BI18" s="34">
        <v>7</v>
      </c>
      <c r="BJ18" s="34">
        <v>7</v>
      </c>
      <c r="BK18" s="34">
        <v>9</v>
      </c>
      <c r="BL18" s="34"/>
      <c r="BM18" s="34"/>
      <c r="BN18" s="33">
        <f>IF(BI18&gt;BI17,1,0)+IF(BJ18&gt;BJ17,1,0)+IF(BK18&gt;BK17,1,0)+IF(BL18&gt;BL17,1,0)+IF(BM18&gt;BM17,1,0)</f>
        <v>0</v>
      </c>
      <c r="BO18" s="16"/>
    </row>
    <row r="19" spans="1:67" s="15" customFormat="1" ht="34.950000000000003" customHeight="1" thickTop="1" thickBot="1" x14ac:dyDescent="0.45">
      <c r="A19" s="28"/>
      <c r="B19" s="27"/>
      <c r="C19" s="27"/>
      <c r="D19" s="27"/>
      <c r="E19" s="27"/>
      <c r="F19" s="27"/>
      <c r="G19" s="27"/>
      <c r="H19" s="27"/>
      <c r="I19" s="27"/>
      <c r="J19" s="27"/>
      <c r="K19" s="26"/>
      <c r="L19" s="32"/>
      <c r="M19" s="32"/>
      <c r="N19" s="32"/>
      <c r="O19" s="32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31" t="s">
        <v>15</v>
      </c>
      <c r="AE19" s="31"/>
      <c r="AF19" s="31"/>
      <c r="AG19" s="31"/>
      <c r="AH19" s="31"/>
      <c r="AI19" s="31"/>
      <c r="AJ19" s="31"/>
      <c r="AK19" s="30"/>
      <c r="AL19" s="30"/>
      <c r="AM19" s="48"/>
      <c r="AN19" s="48"/>
      <c r="AO19" s="48"/>
      <c r="AP19" s="55"/>
      <c r="AQ19" s="54"/>
      <c r="AR19" s="57"/>
      <c r="AS19" s="57"/>
      <c r="AT19" s="57"/>
      <c r="AU19" s="57"/>
      <c r="AV19" s="57"/>
      <c r="AW19" s="57"/>
      <c r="AX19" s="56"/>
      <c r="AY19" s="56"/>
      <c r="AZ19" s="56"/>
      <c r="BA19" s="56"/>
      <c r="BB19" s="56"/>
      <c r="BC19" s="56"/>
      <c r="BD19" s="56"/>
      <c r="BE19" s="56"/>
      <c r="BF19" s="56"/>
      <c r="BG19" s="17"/>
      <c r="BH19" s="43" t="s">
        <v>14</v>
      </c>
      <c r="BI19" s="56"/>
      <c r="BJ19" s="56"/>
      <c r="BK19" s="56"/>
      <c r="BL19" s="56"/>
      <c r="BM19" s="56"/>
      <c r="BN19" s="56"/>
      <c r="BO19" s="16"/>
    </row>
    <row r="20" spans="1:67" s="15" customFormat="1" ht="34.950000000000003" customHeight="1" thickTop="1" thickBot="1" x14ac:dyDescent="0.3">
      <c r="A20" s="28"/>
      <c r="B20" s="27"/>
      <c r="C20" s="27"/>
      <c r="D20" s="27"/>
      <c r="E20" s="27"/>
      <c r="F20" s="27"/>
      <c r="G20" s="27"/>
      <c r="H20" s="27"/>
      <c r="I20" s="27"/>
      <c r="J20" s="27"/>
      <c r="K20" s="26" t="s">
        <v>13</v>
      </c>
      <c r="L20" s="53" t="s">
        <v>36</v>
      </c>
      <c r="M20" s="52"/>
      <c r="N20" s="52"/>
      <c r="O20" s="52"/>
      <c r="P20" s="52"/>
      <c r="Q20" s="52"/>
      <c r="R20" s="5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2" t="str">
        <f>$J$10</f>
        <v>Simone Finocchiaro</v>
      </c>
      <c r="AE20" s="22"/>
      <c r="AF20" s="22"/>
      <c r="AG20" s="22"/>
      <c r="AH20" s="22"/>
      <c r="AI20" s="22"/>
      <c r="AJ20" s="22"/>
      <c r="AK20" s="21"/>
      <c r="AL20" s="20"/>
      <c r="AM20" s="45"/>
      <c r="AN20" s="45"/>
      <c r="AO20" s="45"/>
      <c r="AP20" s="45"/>
      <c r="AQ20" s="44"/>
      <c r="AR20" s="41" t="str">
        <f>$L$20</f>
        <v>Dylan Rohner</v>
      </c>
      <c r="AS20" s="40">
        <v>5</v>
      </c>
      <c r="AT20" s="40">
        <v>5</v>
      </c>
      <c r="AU20" s="40">
        <v>2</v>
      </c>
      <c r="AV20" s="40"/>
      <c r="AW20" s="40"/>
      <c r="AX20" s="37">
        <f>IF(AS20&gt;AS21,1,0)+IF(AT20&gt;AT21,1,0)+IF(AU20&gt;AU21,1,0)+IF(AV20&gt;AV21,1,0)+IF(AW20&gt;AW21,1,0)</f>
        <v>0</v>
      </c>
      <c r="AY20" s="17"/>
      <c r="AZ20" s="39" t="str">
        <f>$L$20</f>
        <v>Dylan Rohner</v>
      </c>
      <c r="BA20" s="38">
        <v>11</v>
      </c>
      <c r="BB20" s="38">
        <v>11</v>
      </c>
      <c r="BC20" s="38">
        <v>9</v>
      </c>
      <c r="BD20" s="38">
        <v>11</v>
      </c>
      <c r="BE20" s="38"/>
      <c r="BF20" s="37">
        <f>IF(BA20&gt;BA21,1,0)+IF(BB20&gt;BB21,1,0)+IF(BC20&gt;BC21,1,0)+IF(BD20&gt;BD21,1,0)+IF(BE20&gt;BE21,1,0)</f>
        <v>3</v>
      </c>
      <c r="BG20" s="56"/>
      <c r="BH20" s="39" t="str">
        <f>$L$20</f>
        <v>Dylan Rohner</v>
      </c>
      <c r="BI20" s="38">
        <v>1</v>
      </c>
      <c r="BJ20" s="38">
        <v>7</v>
      </c>
      <c r="BK20" s="38">
        <v>4</v>
      </c>
      <c r="BL20" s="38"/>
      <c r="BM20" s="38"/>
      <c r="BN20" s="37">
        <f>IF(BI20&gt;BI21,1,0)+IF(BJ20&gt;BJ21,1,0)+IF(BK20&gt;BK21,1,0)+IF(BL20&gt;BL21,1,0)+IF(BM20&gt;BM21,1,0)</f>
        <v>0</v>
      </c>
      <c r="BO20" s="16"/>
    </row>
    <row r="21" spans="1:67" s="15" customFormat="1" ht="34.950000000000003" customHeight="1" thickTop="1" thickBot="1" x14ac:dyDescent="0.45">
      <c r="A21" s="28"/>
      <c r="B21" s="27"/>
      <c r="C21" s="27"/>
      <c r="D21" s="27"/>
      <c r="E21" s="27"/>
      <c r="F21" s="27"/>
      <c r="G21" s="27"/>
      <c r="H21" s="27"/>
      <c r="I21" s="27"/>
      <c r="J21" s="27"/>
      <c r="K21" s="26"/>
      <c r="L21" s="49"/>
      <c r="M21" s="49"/>
      <c r="N21" s="49"/>
      <c r="O21" s="4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31" t="s">
        <v>12</v>
      </c>
      <c r="AE21" s="31"/>
      <c r="AF21" s="31"/>
      <c r="AG21" s="31"/>
      <c r="AH21" s="31"/>
      <c r="AI21" s="31"/>
      <c r="AJ21" s="31"/>
      <c r="AK21" s="30"/>
      <c r="AL21" s="30"/>
      <c r="AM21" s="48"/>
      <c r="AN21" s="48"/>
      <c r="AO21" s="48"/>
      <c r="AP21" s="55"/>
      <c r="AQ21" s="54"/>
      <c r="AR21" s="35" t="str">
        <f>$L$22</f>
        <v>Leo Vercelli</v>
      </c>
      <c r="AS21" s="34">
        <v>11</v>
      </c>
      <c r="AT21" s="34">
        <v>11</v>
      </c>
      <c r="AU21" s="34">
        <v>11</v>
      </c>
      <c r="AV21" s="34"/>
      <c r="AW21" s="34"/>
      <c r="AX21" s="33">
        <f>IF(AS21&gt;AS20,1,0)+IF(AT21&gt;AT20,1,0)+IF(AU21&gt;AU20,1,0)+IF(AV21&gt;AV20,1,0)+IF(AW21&gt;AW20,1,0)</f>
        <v>3</v>
      </c>
      <c r="AY21" s="17"/>
      <c r="AZ21" s="35" t="str">
        <f>$L$28</f>
        <v>Timo Iseli</v>
      </c>
      <c r="BA21" s="34">
        <v>6</v>
      </c>
      <c r="BB21" s="34">
        <v>3</v>
      </c>
      <c r="BC21" s="34">
        <v>11</v>
      </c>
      <c r="BD21" s="34">
        <v>8</v>
      </c>
      <c r="BE21" s="34"/>
      <c r="BF21" s="33">
        <f>IF(BA21&gt;BA20,1,0)+IF(BB21&gt;BB20,1,0)+IF(BC21&gt;BC20,1,0)+IF(BD21&gt;BD20,1,0)+IF(BE21&gt;BE20,1,0)</f>
        <v>1</v>
      </c>
      <c r="BG21" s="36"/>
      <c r="BH21" s="35" t="str">
        <f>$L$24</f>
        <v>Laurin Monnerat</v>
      </c>
      <c r="BI21" s="34">
        <v>11</v>
      </c>
      <c r="BJ21" s="34">
        <v>11</v>
      </c>
      <c r="BK21" s="34">
        <v>11</v>
      </c>
      <c r="BL21" s="34"/>
      <c r="BM21" s="34"/>
      <c r="BN21" s="33">
        <f>IF(BI21&gt;BI20,1,0)+IF(BJ21&gt;BJ20,1,0)+IF(BK21&gt;BK20,1,0)+IF(BL21&gt;BL20,1,0)+IF(BM21&gt;BM20,1,0)</f>
        <v>3</v>
      </c>
      <c r="BO21" s="16"/>
    </row>
    <row r="22" spans="1:67" s="15" customFormat="1" ht="34.950000000000003" customHeight="1" thickTop="1" thickBot="1" x14ac:dyDescent="0.3">
      <c r="A22" s="28"/>
      <c r="B22" s="27"/>
      <c r="C22" s="27"/>
      <c r="D22" s="27"/>
      <c r="E22" s="27"/>
      <c r="F22" s="27"/>
      <c r="G22" s="27"/>
      <c r="H22" s="27"/>
      <c r="I22" s="27"/>
      <c r="J22" s="27"/>
      <c r="K22" s="26" t="s">
        <v>11</v>
      </c>
      <c r="L22" s="53" t="s">
        <v>37</v>
      </c>
      <c r="M22" s="52"/>
      <c r="N22" s="52"/>
      <c r="O22" s="52"/>
      <c r="P22" s="52"/>
      <c r="Q22" s="52"/>
      <c r="R22" s="51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22" t="str">
        <f>$J$11</f>
        <v>Laurin Monnerat</v>
      </c>
      <c r="AE22" s="22"/>
      <c r="AF22" s="22"/>
      <c r="AG22" s="22"/>
      <c r="AH22" s="22"/>
      <c r="AI22" s="22"/>
      <c r="AJ22" s="22"/>
      <c r="AK22" s="21"/>
      <c r="AL22" s="20"/>
      <c r="AM22" s="45"/>
      <c r="AN22" s="45"/>
      <c r="AO22" s="45"/>
      <c r="AP22" s="45"/>
      <c r="AQ22" s="44"/>
      <c r="AR22" s="46"/>
      <c r="AS22" s="46"/>
      <c r="AT22" s="46"/>
      <c r="AU22" s="46"/>
      <c r="AV22" s="46"/>
      <c r="AW22" s="46"/>
      <c r="AX22" s="46"/>
      <c r="AY22" s="46"/>
      <c r="AZ22" s="43" t="s">
        <v>10</v>
      </c>
      <c r="BA22" s="46"/>
      <c r="BB22" s="46"/>
      <c r="BC22" s="46"/>
      <c r="BD22" s="46"/>
      <c r="BE22" s="46"/>
      <c r="BF22" s="46"/>
      <c r="BG22" s="17"/>
      <c r="BH22" s="46"/>
      <c r="BI22" s="46"/>
      <c r="BJ22" s="46"/>
      <c r="BK22" s="46"/>
      <c r="BL22" s="46"/>
      <c r="BM22" s="46"/>
      <c r="BN22" s="46"/>
      <c r="BO22" s="16"/>
    </row>
    <row r="23" spans="1:67" s="15" customFormat="1" ht="34.950000000000003" customHeight="1" thickTop="1" thickBot="1" x14ac:dyDescent="0.45">
      <c r="A23" s="28"/>
      <c r="B23" s="27"/>
      <c r="C23" s="27"/>
      <c r="D23" s="27"/>
      <c r="E23" s="27"/>
      <c r="F23" s="27"/>
      <c r="G23" s="27"/>
      <c r="H23" s="27"/>
      <c r="I23" s="27"/>
      <c r="J23" s="27"/>
      <c r="K23" s="26"/>
      <c r="L23" s="32"/>
      <c r="M23" s="32"/>
      <c r="N23" s="32"/>
      <c r="O23" s="32"/>
      <c r="P23" s="19"/>
      <c r="Q23" s="19"/>
      <c r="R23" s="50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31" t="s">
        <v>9</v>
      </c>
      <c r="AE23" s="31"/>
      <c r="AF23" s="31"/>
      <c r="AG23" s="31"/>
      <c r="AH23" s="31"/>
      <c r="AI23" s="31"/>
      <c r="AJ23" s="31"/>
      <c r="AK23" s="30"/>
      <c r="AL23" s="30"/>
      <c r="AM23" s="48"/>
      <c r="AN23" s="48"/>
      <c r="AO23" s="48"/>
      <c r="AP23" s="47"/>
      <c r="AQ23" s="19"/>
      <c r="AR23" s="41" t="str">
        <f>$L$24</f>
        <v>Laurin Monnerat</v>
      </c>
      <c r="AS23" s="40">
        <v>11</v>
      </c>
      <c r="AT23" s="40">
        <v>7</v>
      </c>
      <c r="AU23" s="40">
        <v>9</v>
      </c>
      <c r="AV23" s="40">
        <v>8</v>
      </c>
      <c r="AW23" s="40"/>
      <c r="AX23" s="37">
        <f>IF(AS23&gt;AS24,1,0)+IF(AT23&gt;AT24,1,0)+IF(AU23&gt;AU24,1,0)+IF(AV23&gt;AV24,1,0)+IF(AW23&gt;AW24,1,0)</f>
        <v>1</v>
      </c>
      <c r="AY23" s="17"/>
      <c r="AZ23" s="39" t="str">
        <f>$L$24</f>
        <v>Laurin Monnerat</v>
      </c>
      <c r="BA23" s="38">
        <v>11</v>
      </c>
      <c r="BB23" s="38">
        <v>11</v>
      </c>
      <c r="BC23" s="38">
        <v>11</v>
      </c>
      <c r="BD23" s="38"/>
      <c r="BE23" s="38"/>
      <c r="BF23" s="37">
        <f>IF(BA23&gt;BA24,1,0)+IF(BB23&gt;BB24,1,0)+IF(BC23&gt;BC24,1,0)+IF(BD23&gt;BD24,1,0)+IF(BE23&gt;BE24,1,0)</f>
        <v>3</v>
      </c>
      <c r="BG23" s="46"/>
      <c r="BH23" s="39" t="str">
        <f>$L$28</f>
        <v>Timo Iseli</v>
      </c>
      <c r="BI23" s="38">
        <v>11</v>
      </c>
      <c r="BJ23" s="38">
        <v>11</v>
      </c>
      <c r="BK23" s="38">
        <v>11</v>
      </c>
      <c r="BL23" s="38"/>
      <c r="BM23" s="38"/>
      <c r="BN23" s="37">
        <f>IF(BI23&gt;BI24,1,0)+IF(BJ23&gt;BJ24,1,0)+IF(BK23&gt;BK24,1,0)+IF(BL23&gt;BL24,1,0)+IF(BM23&gt;BM24,1,0)</f>
        <v>3</v>
      </c>
      <c r="BO23" s="16"/>
    </row>
    <row r="24" spans="1:67" s="15" customFormat="1" ht="34.950000000000003" customHeight="1" thickTop="1" thickBot="1" x14ac:dyDescent="0.3">
      <c r="A24" s="28"/>
      <c r="B24" s="27"/>
      <c r="C24" s="27"/>
      <c r="D24" s="27"/>
      <c r="E24" s="27"/>
      <c r="F24" s="27"/>
      <c r="G24" s="27"/>
      <c r="H24" s="27"/>
      <c r="I24" s="27"/>
      <c r="J24" s="27"/>
      <c r="K24" s="26" t="s">
        <v>8</v>
      </c>
      <c r="L24" s="25" t="s">
        <v>38</v>
      </c>
      <c r="M24" s="24"/>
      <c r="N24" s="24"/>
      <c r="O24" s="24"/>
      <c r="P24" s="24"/>
      <c r="Q24" s="24"/>
      <c r="R24" s="23"/>
      <c r="S24" s="19"/>
      <c r="T24" s="19"/>
      <c r="U24" s="19"/>
      <c r="V24" s="19"/>
      <c r="W24" s="19"/>
      <c r="X24" s="19"/>
      <c r="Y24" s="19"/>
      <c r="Z24" s="42"/>
      <c r="AA24" s="19"/>
      <c r="AB24" s="19"/>
      <c r="AC24" s="19"/>
      <c r="AD24" s="22" t="str">
        <f>$J$12</f>
        <v>Timo Iseli</v>
      </c>
      <c r="AE24" s="22"/>
      <c r="AF24" s="22"/>
      <c r="AG24" s="22"/>
      <c r="AH24" s="22"/>
      <c r="AI24" s="22"/>
      <c r="AJ24" s="22"/>
      <c r="AK24" s="21"/>
      <c r="AL24" s="20"/>
      <c r="AM24" s="45"/>
      <c r="AN24" s="45"/>
      <c r="AO24" s="45"/>
      <c r="AP24" s="45"/>
      <c r="AQ24" s="44"/>
      <c r="AR24" s="35" t="str">
        <f>$L$26</f>
        <v>Simone Finocchiaro</v>
      </c>
      <c r="AS24" s="34">
        <v>7</v>
      </c>
      <c r="AT24" s="34">
        <v>11</v>
      </c>
      <c r="AU24" s="34">
        <v>11</v>
      </c>
      <c r="AV24" s="34">
        <v>11</v>
      </c>
      <c r="AW24" s="34"/>
      <c r="AX24" s="33">
        <f>IF(AS24&gt;AS23,1,0)+IF(AT24&gt;AT23,1,0)+IF(AU24&gt;AU23,1,0)+IF(AV24&gt;AV23,1,0)+IF(AW24&gt;AW23,1,0)</f>
        <v>3</v>
      </c>
      <c r="AY24" s="17"/>
      <c r="AZ24" s="35" t="str">
        <f>$L$30</f>
        <v>Beat Schindelholz</v>
      </c>
      <c r="BA24" s="34">
        <v>4</v>
      </c>
      <c r="BB24" s="34">
        <v>3</v>
      </c>
      <c r="BC24" s="34">
        <v>3</v>
      </c>
      <c r="BD24" s="34"/>
      <c r="BE24" s="34"/>
      <c r="BF24" s="33">
        <f>IF(BA24&gt;BA23,1,0)+IF(BB24&gt;BB23,1,0)+IF(BC24&gt;BC23,1,0)+IF(BD24&gt;BD23,1,0)+IF(BE24&gt;BE23,1,0)</f>
        <v>0</v>
      </c>
      <c r="BG24" s="36"/>
      <c r="BH24" s="35" t="str">
        <f>$L$30</f>
        <v>Beat Schindelholz</v>
      </c>
      <c r="BI24" s="34">
        <v>6</v>
      </c>
      <c r="BJ24" s="34">
        <v>7</v>
      </c>
      <c r="BK24" s="34">
        <v>8</v>
      </c>
      <c r="BL24" s="34"/>
      <c r="BM24" s="34"/>
      <c r="BN24" s="33">
        <f>IF(BI24&gt;BI23,1,0)+IF(BJ24&gt;BJ23,1,0)+IF(BK24&gt;BK23,1,0)+IF(BL24&gt;BL23,1,0)+IF(BM24&gt;BM23,1,0)</f>
        <v>0</v>
      </c>
      <c r="BO24" s="16"/>
    </row>
    <row r="25" spans="1:67" s="15" customFormat="1" ht="34.950000000000003" customHeight="1" thickTop="1" thickBot="1" x14ac:dyDescent="0.45">
      <c r="A25" s="28"/>
      <c r="B25" s="27"/>
      <c r="C25" s="27"/>
      <c r="D25" s="27"/>
      <c r="E25" s="27"/>
      <c r="F25" s="27"/>
      <c r="G25" s="27"/>
      <c r="H25" s="27"/>
      <c r="I25" s="27"/>
      <c r="J25" s="27"/>
      <c r="K25" s="32"/>
      <c r="L25" s="32"/>
      <c r="M25" s="32"/>
      <c r="N25" s="32"/>
      <c r="O25" s="32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2"/>
      <c r="AA25" s="19"/>
      <c r="AB25" s="19"/>
      <c r="AC25" s="19"/>
      <c r="AD25" s="31" t="s">
        <v>7</v>
      </c>
      <c r="AE25" s="31"/>
      <c r="AF25" s="31"/>
      <c r="AG25" s="31"/>
      <c r="AH25" s="31"/>
      <c r="AI25" s="31"/>
      <c r="AJ25" s="31"/>
      <c r="AK25" s="30"/>
      <c r="AL25" s="30"/>
      <c r="AM25" s="19"/>
      <c r="AN25" s="19"/>
      <c r="AO25" s="19"/>
      <c r="AP25" s="19"/>
      <c r="AQ25" s="19"/>
      <c r="AR25" s="43" t="s">
        <v>6</v>
      </c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6"/>
    </row>
    <row r="26" spans="1:67" s="15" customFormat="1" ht="34.950000000000003" customHeight="1" thickTop="1" thickBot="1" x14ac:dyDescent="0.3">
      <c r="A26" s="28"/>
      <c r="B26" s="27"/>
      <c r="C26" s="27"/>
      <c r="D26" s="27"/>
      <c r="E26" s="27"/>
      <c r="F26" s="27"/>
      <c r="G26" s="27"/>
      <c r="H26" s="27"/>
      <c r="I26" s="27"/>
      <c r="J26" s="27"/>
      <c r="K26" s="26" t="s">
        <v>5</v>
      </c>
      <c r="L26" s="25" t="s">
        <v>39</v>
      </c>
      <c r="M26" s="24"/>
      <c r="N26" s="24"/>
      <c r="O26" s="24"/>
      <c r="P26" s="24"/>
      <c r="Q26" s="24"/>
      <c r="R26" s="23"/>
      <c r="S26" s="19"/>
      <c r="T26" s="19"/>
      <c r="U26" s="19"/>
      <c r="V26" s="19"/>
      <c r="W26" s="19"/>
      <c r="X26" s="19"/>
      <c r="Y26" s="19"/>
      <c r="Z26" s="42"/>
      <c r="AA26" s="19"/>
      <c r="AB26" s="19"/>
      <c r="AC26" s="19"/>
      <c r="AD26" s="22" t="str">
        <f>$J$13</f>
        <v>Santhoss Baskaran</v>
      </c>
      <c r="AE26" s="22"/>
      <c r="AF26" s="22"/>
      <c r="AG26" s="22"/>
      <c r="AH26" s="22"/>
      <c r="AI26" s="22"/>
      <c r="AJ26" s="22"/>
      <c r="AK26" s="21"/>
      <c r="AL26" s="20"/>
      <c r="AM26" s="19"/>
      <c r="AN26" s="19"/>
      <c r="AO26" s="19"/>
      <c r="AP26" s="19"/>
      <c r="AQ26" s="19"/>
      <c r="AR26" s="41" t="str">
        <f>$L$20</f>
        <v>Dylan Rohner</v>
      </c>
      <c r="AS26" s="40">
        <v>11</v>
      </c>
      <c r="AT26" s="40">
        <v>6</v>
      </c>
      <c r="AU26" s="40">
        <v>13</v>
      </c>
      <c r="AV26" s="40">
        <v>5</v>
      </c>
      <c r="AW26" s="40"/>
      <c r="AX26" s="37">
        <f>IF(AS26&gt;AS27,1,0)+IF(AT26&gt;AT27,1,0)+IF(AU26&gt;AU27,1,0)+IF(AV26&gt;AV27,1,0)+IF(AW26&gt;AW27,1,0)</f>
        <v>1</v>
      </c>
      <c r="AY26" s="17"/>
      <c r="AZ26" s="39" t="str">
        <f>$L$18</f>
        <v>Santhoss Baskaran</v>
      </c>
      <c r="BA26" s="38">
        <v>7</v>
      </c>
      <c r="BB26" s="38">
        <v>2</v>
      </c>
      <c r="BC26" s="38">
        <v>7</v>
      </c>
      <c r="BD26" s="38"/>
      <c r="BE26" s="38"/>
      <c r="BF26" s="37">
        <f>IF(BA26&gt;BA27,1,0)+IF(BB26&gt;BB27,1,0)+IF(BC26&gt;BC27,1,0)+IF(BD26&gt;BD27,1,0)+IF(BE26&gt;BE27,1,0)</f>
        <v>0</v>
      </c>
      <c r="BG26" s="17"/>
      <c r="BH26" s="39" t="str">
        <f>$L$22</f>
        <v>Leo Vercelli</v>
      </c>
      <c r="BI26" s="38">
        <v>11</v>
      </c>
      <c r="BJ26" s="38">
        <v>9</v>
      </c>
      <c r="BK26" s="38">
        <v>11</v>
      </c>
      <c r="BL26" s="38">
        <v>9</v>
      </c>
      <c r="BM26" s="38">
        <v>11</v>
      </c>
      <c r="BN26" s="37">
        <f>IF(BI26&gt;BI27,1,0)+IF(BJ26&gt;BJ27,1,0)+IF(BK26&gt;BK27,1,0)+IF(BL26&gt;BL27,1,0)+IF(BM26&gt;BM27,1,0)</f>
        <v>3</v>
      </c>
      <c r="BO26" s="16"/>
    </row>
    <row r="27" spans="1:67" s="15" customFormat="1" ht="34.950000000000003" customHeight="1" thickTop="1" thickBot="1" x14ac:dyDescent="0.45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32"/>
      <c r="L27" s="32"/>
      <c r="M27" s="32"/>
      <c r="N27" s="32"/>
      <c r="O27" s="3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31" t="s">
        <v>4</v>
      </c>
      <c r="AE27" s="31"/>
      <c r="AF27" s="31"/>
      <c r="AG27" s="31"/>
      <c r="AH27" s="31"/>
      <c r="AI27" s="31"/>
      <c r="AJ27" s="31"/>
      <c r="AK27" s="30"/>
      <c r="AL27" s="30"/>
      <c r="AM27" s="19"/>
      <c r="AN27" s="19"/>
      <c r="AO27" s="19"/>
      <c r="AP27" s="19"/>
      <c r="AQ27" s="19"/>
      <c r="AR27" s="35" t="str">
        <f>$L$30</f>
        <v>Beat Schindelholz</v>
      </c>
      <c r="AS27" s="34">
        <v>7</v>
      </c>
      <c r="AT27" s="34">
        <v>11</v>
      </c>
      <c r="AU27" s="34">
        <v>15</v>
      </c>
      <c r="AV27" s="34">
        <v>11</v>
      </c>
      <c r="AW27" s="34"/>
      <c r="AX27" s="33">
        <f>IF(AS27&gt;AS26,1,0)+IF(AT27&gt;AT26,1,0)+IF(AU27&gt;AU26,1,0)+IF(AV27&gt;AV26,1,0)+IF(AW27&gt;AW26,1,0)</f>
        <v>3</v>
      </c>
      <c r="AY27" s="17"/>
      <c r="AZ27" s="35" t="str">
        <f>$L$28</f>
        <v>Timo Iseli</v>
      </c>
      <c r="BA27" s="34">
        <v>11</v>
      </c>
      <c r="BB27" s="34">
        <v>11</v>
      </c>
      <c r="BC27" s="34">
        <v>11</v>
      </c>
      <c r="BD27" s="34"/>
      <c r="BE27" s="34"/>
      <c r="BF27" s="33">
        <f>IF(BA27&gt;BA26,1,0)+IF(BB27&gt;BB26,1,0)+IF(BC27&gt;BC26,1,0)+IF(BD27&gt;BD26,1,0)+IF(BE27&gt;BE26,1,0)</f>
        <v>3</v>
      </c>
      <c r="BG27" s="36"/>
      <c r="BH27" s="35" t="str">
        <f>$L$26</f>
        <v>Simone Finocchiaro</v>
      </c>
      <c r="BI27" s="34">
        <v>9</v>
      </c>
      <c r="BJ27" s="34">
        <v>11</v>
      </c>
      <c r="BK27" s="34">
        <v>6</v>
      </c>
      <c r="BL27" s="34">
        <v>11</v>
      </c>
      <c r="BM27" s="34">
        <v>5</v>
      </c>
      <c r="BN27" s="33">
        <f>IF(BI27&gt;BI26,1,0)+IF(BJ27&gt;BJ26,1,0)+IF(BK27&gt;BK26,1,0)+IF(BL27&gt;BL26,1,0)+IF(BM27&gt;BM26,1,0)</f>
        <v>2</v>
      </c>
      <c r="BO27" s="16"/>
    </row>
    <row r="28" spans="1:67" s="15" customFormat="1" ht="34.950000000000003" customHeight="1" thickTop="1" thickBot="1" x14ac:dyDescent="0.3">
      <c r="A28" s="28"/>
      <c r="B28" s="27"/>
      <c r="C28" s="27"/>
      <c r="D28" s="27"/>
      <c r="E28" s="27"/>
      <c r="F28" s="27"/>
      <c r="G28" s="27"/>
      <c r="H28" s="27"/>
      <c r="I28" s="27"/>
      <c r="J28" s="27"/>
      <c r="K28" s="26" t="s">
        <v>3</v>
      </c>
      <c r="L28" s="25" t="s">
        <v>40</v>
      </c>
      <c r="M28" s="24"/>
      <c r="N28" s="24"/>
      <c r="O28" s="24"/>
      <c r="P28" s="24"/>
      <c r="Q28" s="24"/>
      <c r="R28" s="23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2" t="str">
        <f>$J$14</f>
        <v>Beat Schindelholz</v>
      </c>
      <c r="AE28" s="22"/>
      <c r="AF28" s="22"/>
      <c r="AG28" s="22"/>
      <c r="AH28" s="22"/>
      <c r="AI28" s="22"/>
      <c r="AJ28" s="22"/>
      <c r="AK28" s="21"/>
      <c r="AL28" s="20"/>
      <c r="AM28" s="19"/>
      <c r="AN28" s="19"/>
      <c r="AO28" s="19"/>
      <c r="AP28" s="19"/>
      <c r="AQ28" s="19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6"/>
    </row>
    <row r="29" spans="1:67" s="15" customFormat="1" ht="34.950000000000003" customHeight="1" thickTop="1" thickBot="1" x14ac:dyDescent="0.45">
      <c r="A29" s="28"/>
      <c r="B29" s="27"/>
      <c r="C29" s="27"/>
      <c r="D29" s="27"/>
      <c r="E29" s="27"/>
      <c r="F29" s="27"/>
      <c r="G29" s="27"/>
      <c r="H29" s="27"/>
      <c r="I29" s="27"/>
      <c r="J29" s="27"/>
      <c r="K29" s="32"/>
      <c r="L29" s="32"/>
      <c r="M29" s="32"/>
      <c r="N29" s="32"/>
      <c r="O29" s="32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31" t="s">
        <v>2</v>
      </c>
      <c r="AE29" s="31"/>
      <c r="AF29" s="31"/>
      <c r="AG29" s="31"/>
      <c r="AH29" s="31"/>
      <c r="AI29" s="31"/>
      <c r="AJ29" s="31"/>
      <c r="AK29" s="30"/>
      <c r="AL29" s="30"/>
      <c r="AM29" s="29"/>
      <c r="AN29" s="19"/>
      <c r="AO29" s="19"/>
      <c r="AP29" s="19"/>
      <c r="AQ29" s="19"/>
      <c r="AR29" s="18"/>
      <c r="AS29" s="18"/>
      <c r="AT29" s="18"/>
      <c r="AU29" s="18"/>
      <c r="AV29" s="18"/>
      <c r="AW29" s="18"/>
      <c r="AX29" s="18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6"/>
    </row>
    <row r="30" spans="1:67" s="15" customFormat="1" ht="34.950000000000003" customHeight="1" thickTop="1" thickBot="1" x14ac:dyDescent="0.3">
      <c r="A30" s="28"/>
      <c r="B30" s="27"/>
      <c r="C30" s="27"/>
      <c r="D30" s="27"/>
      <c r="E30" s="27"/>
      <c r="F30" s="27"/>
      <c r="G30" s="27"/>
      <c r="H30" s="27"/>
      <c r="I30" s="27"/>
      <c r="J30" s="27"/>
      <c r="K30" s="26" t="s">
        <v>1</v>
      </c>
      <c r="L30" s="25" t="s">
        <v>41</v>
      </c>
      <c r="M30" s="24"/>
      <c r="N30" s="24"/>
      <c r="O30" s="24"/>
      <c r="P30" s="24"/>
      <c r="Q30" s="24"/>
      <c r="R30" s="23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2" t="str">
        <f>$J$15</f>
        <v>Dylan Rohner</v>
      </c>
      <c r="AE30" s="22"/>
      <c r="AF30" s="22"/>
      <c r="AG30" s="22"/>
      <c r="AH30" s="22"/>
      <c r="AI30" s="22"/>
      <c r="AJ30" s="22"/>
      <c r="AK30" s="21"/>
      <c r="AL30" s="20"/>
      <c r="AM30" s="19"/>
      <c r="AN30" s="19"/>
      <c r="AO30" s="19"/>
      <c r="AP30" s="19"/>
      <c r="AQ30" s="19"/>
      <c r="AR30" s="18"/>
      <c r="AS30" s="18"/>
      <c r="AT30" s="18"/>
      <c r="AU30" s="18"/>
      <c r="AV30" s="18"/>
      <c r="AW30" s="18"/>
      <c r="AX30" s="18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6"/>
    </row>
    <row r="31" spans="1:67" ht="34.950000000000003" customHeight="1" thickTop="1" thickBot="1" x14ac:dyDescent="0.35">
      <c r="A31" s="14"/>
      <c r="B31" s="13"/>
      <c r="C31" s="13"/>
      <c r="D31" s="13"/>
      <c r="E31" s="13"/>
      <c r="F31" s="13"/>
      <c r="G31" s="13"/>
      <c r="H31" s="13"/>
      <c r="I31" s="13"/>
      <c r="J31" s="13"/>
      <c r="K31" s="12"/>
      <c r="L31" s="12"/>
      <c r="M31" s="12"/>
      <c r="N31" s="12"/>
      <c r="O31" s="12"/>
      <c r="P31" s="11"/>
      <c r="Q31" s="1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0"/>
      <c r="AG31" s="10"/>
      <c r="AH31" s="10"/>
      <c r="AI31" s="10"/>
      <c r="AJ31" s="9"/>
      <c r="AK31" s="9"/>
      <c r="AL31" s="8"/>
      <c r="AM31" s="7"/>
      <c r="AN31" s="7"/>
      <c r="AO31" s="7"/>
      <c r="AP31" s="7"/>
      <c r="AQ31" s="6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5" t="s">
        <v>0</v>
      </c>
      <c r="BF31" s="5"/>
      <c r="BG31" s="5"/>
      <c r="BH31" s="5"/>
      <c r="BI31" s="5"/>
      <c r="BJ31" s="4"/>
      <c r="BK31" s="4"/>
      <c r="BL31" s="3"/>
      <c r="BM31" s="3"/>
      <c r="BN31" s="3"/>
      <c r="BO31" s="2"/>
    </row>
  </sheetData>
  <mergeCells count="52"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  <mergeCell ref="AT6:AT7"/>
    <mergeCell ref="L2:AQ2"/>
    <mergeCell ref="L6:N8"/>
    <mergeCell ref="O6:Q8"/>
    <mergeCell ref="R6:T8"/>
    <mergeCell ref="U6:W8"/>
    <mergeCell ref="X6:Z8"/>
    <mergeCell ref="AA6:AC8"/>
    <mergeCell ref="BN6:BN7"/>
    <mergeCell ref="AG8:AI8"/>
    <mergeCell ref="AM8:AO8"/>
    <mergeCell ref="AJ8:AL8"/>
    <mergeCell ref="AS6:AS7"/>
    <mergeCell ref="AV6:AV7"/>
    <mergeCell ref="AW6:AW7"/>
    <mergeCell ref="BB6:BB7"/>
    <mergeCell ref="BC6:BC7"/>
    <mergeCell ref="BA6:BA7"/>
    <mergeCell ref="AX6:AX7"/>
    <mergeCell ref="L22:R22"/>
    <mergeCell ref="AD22:AJ22"/>
    <mergeCell ref="AD23:AJ23"/>
    <mergeCell ref="L18:R18"/>
    <mergeCell ref="AD18:AJ18"/>
    <mergeCell ref="AD19:AJ19"/>
    <mergeCell ref="AU6:AU7"/>
    <mergeCell ref="AD6:AF8"/>
    <mergeCell ref="AD17:AJ17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AD29:AJ29"/>
    <mergeCell ref="L24:R24"/>
    <mergeCell ref="AD24:AJ24"/>
    <mergeCell ref="AD25:AJ25"/>
    <mergeCell ref="L20:R20"/>
    <mergeCell ref="AD20:AJ20"/>
    <mergeCell ref="AD21:AJ21"/>
  </mergeCells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7er-Gr 3GwS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MeinHomeComputer</dc:creator>
  <cp:lastModifiedBy>MeinHomeComputer</cp:lastModifiedBy>
  <dcterms:created xsi:type="dcterms:W3CDTF">2017-04-30T15:11:02Z</dcterms:created>
  <dcterms:modified xsi:type="dcterms:W3CDTF">2017-04-30T15:22:15Z</dcterms:modified>
</cp:coreProperties>
</file>